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8"/>
  </bookViews>
  <sheets>
    <sheet name="F1_ESF" sheetId="1" r:id="rId1"/>
    <sheet name="F2_IADPOP" sheetId="2" r:id="rId2"/>
    <sheet name="F3_IAODF" sheetId="3" r:id="rId3"/>
    <sheet name="F4_BP" sheetId="4" r:id="rId4"/>
    <sheet name="F5_EAID" sheetId="5" r:id="rId5"/>
    <sheet name="F6a_EAEPED_COG" sheetId="6" r:id="rId6"/>
    <sheet name="F6b_EAEPED_CA" sheetId="7" r:id="rId7"/>
    <sheet name="F6c_EAEPED_CF" sheetId="8" r:id="rId8"/>
    <sheet name="F-6d EAEPED-CSPC" sheetId="9" r:id="rId9"/>
  </sheets>
  <definedNames>
    <definedName name="_xlnm.Print_Titles" localSheetId="0">'F1_ESF'!$2:$6</definedName>
    <definedName name="_xlnm.Print_Titles" localSheetId="4">'F5_EAID'!$2:$9</definedName>
    <definedName name="_xlnm.Print_Titles" localSheetId="5">'F6a_EAEPED_COG'!$2:$10</definedName>
    <definedName name="_xlnm.Print_Titles" localSheetId="7">'F6c_EAEPED_CF'!$2:$10</definedName>
    <definedName name="_xlnm.Print_Titles" localSheetId="8">'F-6d EAEPED-CSPC'!$7:$8</definedName>
  </definedNames>
  <calcPr fullCalcOnLoad="1"/>
</workbook>
</file>

<file path=xl/sharedStrings.xml><?xml version="1.0" encoding="utf-8"?>
<sst xmlns="http://schemas.openxmlformats.org/spreadsheetml/2006/main" count="685" uniqueCount="468">
  <si>
    <t>IV. Total del Pasivo y Hacienda Pública/Patrimonio (IV = II + III)</t>
  </si>
  <si>
    <t>III. Total Hacienda Pública/Patrimonio (III = IIIA + IIIB + IIIC)</t>
  </si>
  <si>
    <t>b. Resultado por Tenencia de Activos no Monetarios</t>
  </si>
  <si>
    <t>a. Resultado por Posición Monetaria</t>
  </si>
  <si>
    <t>IIIC. Exceso o Insuficiencia en la Actualización de la Hacienda Pública/Patrimonio (IIIC=a+b)</t>
  </si>
  <si>
    <t>e. Rectificaciones de Resultados de Ejercicios Anteriores</t>
  </si>
  <si>
    <t>d. Reservas</t>
  </si>
  <si>
    <t>c. Revalúos</t>
  </si>
  <si>
    <t>b. Resultados de Ejercicios Anteriores</t>
  </si>
  <si>
    <t>a. Resultados del Ejercicio (Ahorro/ Desahorro)</t>
  </si>
  <si>
    <t>IIIB. Hacienda Pública/Patrimonio Generado (IIIB = a + b + c + d + e)</t>
  </si>
  <si>
    <t>c. Actualización de la Hacienda Pública/Patrimonio</t>
  </si>
  <si>
    <t>b. Donaciones de Capital</t>
  </si>
  <si>
    <t>a. Aportaciones</t>
  </si>
  <si>
    <t>IIIA. Hacienda Pública/Patrimonio Contribuido (IIIA = a + b + c)</t>
  </si>
  <si>
    <t>I. Total del Activo (I = IA + IB)</t>
  </si>
  <si>
    <t>HACIENDA PÚBLICA/PATRIMONIO</t>
  </si>
  <si>
    <t>IB. Total de Activos No Circulantes (IB = a + b + c + d + e + f + g + h + i)</t>
  </si>
  <si>
    <t>II. Total del Pasivo (II = IIA + IIB)</t>
  </si>
  <si>
    <t>i. Otros Activos no Circulantes</t>
  </si>
  <si>
    <t>IIB. Total de Pasivos No Circulantes (IIB = a + b + c + d + e + f)</t>
  </si>
  <si>
    <t>h. Estimación por Pérdida o Deterioro de Activos no Circulantes</t>
  </si>
  <si>
    <t>g. Activos Diferidos</t>
  </si>
  <si>
    <t>f. Provisiones a Largo Plazo</t>
  </si>
  <si>
    <t xml:space="preserve">f. Depreciación, Deterioro y Amortización Acumulada de Bienes </t>
  </si>
  <si>
    <t>e. Fondos y Bienes de Terceros en Garantía y/o en Administración a Largo Plazo</t>
  </si>
  <si>
    <t xml:space="preserve">e. Activos Intangibles </t>
  </si>
  <si>
    <t>d. Pasivos Diferidos a Largo Plazo</t>
  </si>
  <si>
    <t xml:space="preserve">d. Bienes Muebles </t>
  </si>
  <si>
    <t>c. Deuda Pública a Largo Plazo</t>
  </si>
  <si>
    <t xml:space="preserve">c. Bienes Inmuebles, Infraestructura y Construcciones en Proceso </t>
  </si>
  <si>
    <t>b. Documentos por Pagar a Largo Plazo</t>
  </si>
  <si>
    <t xml:space="preserve">b. Derechos a Recibir Efectivo o Equivalentes a Largo Plazo </t>
  </si>
  <si>
    <t>a. Cuentas por Pagar a Largo Plazo</t>
  </si>
  <si>
    <t>a. Inversiones Financieras a Largo Plazo</t>
  </si>
  <si>
    <t>Pasivo No Circulante</t>
  </si>
  <si>
    <t>Activo No Circulante</t>
  </si>
  <si>
    <t>IIA. Total de Pasivos Circulantes (IIA = a + b + c + d + e + f + g + h)</t>
  </si>
  <si>
    <t>IA. Total de Activos Circulantes (IA = a + b + c + d + e + f + g)</t>
  </si>
  <si>
    <t>h3) Otros Pasivos Circulantes</t>
  </si>
  <si>
    <t>g4) Adquisición con Fondos de Terceros</t>
  </si>
  <si>
    <t>h2) Recaudación por Participar</t>
  </si>
  <si>
    <t>g3) Bienes Derivados de Embargos, Decomisos, Aseguramientos y Dación en Pago</t>
  </si>
  <si>
    <t>h1) Ingresos por Clasificar</t>
  </si>
  <si>
    <t>g2) Bienes en Garantía (excluye depósitos de fondos)</t>
  </si>
  <si>
    <t>h. Otros Pasivos a Corto Plazo (h=h1+h2+h3)</t>
  </si>
  <si>
    <t>g1) Valores en Garantía</t>
  </si>
  <si>
    <t>g3) Otras Provisiones a Corto Plazo</t>
  </si>
  <si>
    <t>g. Otros Activos Circulantes (g=g1+g2+g3+g4)</t>
  </si>
  <si>
    <t>g2) Provisión para Contingencias a Corto Plazo</t>
  </si>
  <si>
    <t>f2) Estimación por Deterioro de Inventarios</t>
  </si>
  <si>
    <t>g1) Provisión para Demandas y Juicios a Corto Plazo</t>
  </si>
  <si>
    <t>f1) Estimaciones para Cuentas Incobrables por Derechos a Recibir Efectivo o Equivalentes</t>
  </si>
  <si>
    <t>g. Provisiones a Corto Plazo (g=g1+g2+g3)</t>
  </si>
  <si>
    <t>f. Estimación por Pérdida o Deterioro de Activos Circulantes (f=f1+f2)</t>
  </si>
  <si>
    <t>f6) Valores y Bienes en Garantía a Corto Plazo</t>
  </si>
  <si>
    <t>e. Almacenes</t>
  </si>
  <si>
    <t>f5) Otros Fondos de Terceros en Garantía y/o Administración a Corto Plazo</t>
  </si>
  <si>
    <t>d5) Bienes en Tránsito</t>
  </si>
  <si>
    <t>f4) Fondos de Fideicomisos, Mandatos y Contratos Análogos a Corto Plazo</t>
  </si>
  <si>
    <t>d4) Inventario de Materias Primas, Materiales y Suministros para Producción</t>
  </si>
  <si>
    <t>f3) Fondos Contingentes a Corto Plazo</t>
  </si>
  <si>
    <t>d3) Inventario de Mercancías en Proceso de Elaboración</t>
  </si>
  <si>
    <t>f2) Fondos en Administración a Corto Plazo</t>
  </si>
  <si>
    <t>d2) Inventario de Mercancías Terminadas</t>
  </si>
  <si>
    <t>f1) Fondos en Garantía a Corto Plazo</t>
  </si>
  <si>
    <t>d1) Inventario de Mercancías para Venta</t>
  </si>
  <si>
    <t>f. Fondos y Bienes de Terceros en Garantía y/o Administración a Corto Plazo (f=f1+f2+f3+f4+f5+f6)</t>
  </si>
  <si>
    <t>d. Inventarios (d=d1+d2+d3+d4+d5)</t>
  </si>
  <si>
    <t>e3) Otros Pasivos Diferidos a Corto Plazo</t>
  </si>
  <si>
    <t>c5) Otros Derechos a Recibir Bienes o Servicios a Corto Plazo</t>
  </si>
  <si>
    <t>e2) Intereses Cobrados por Adelantado a Corto Plazo</t>
  </si>
  <si>
    <t>c4) Anticipo a Contratistas por Obras Públicas a Corto Plazo</t>
  </si>
  <si>
    <t>e1) Ingresos Cobrados por Adelantado a Corto Plazo</t>
  </si>
  <si>
    <t>c3) Anticipo a Proveedores por Adquisición de Bienes Intangibles a Corto Plazo</t>
  </si>
  <si>
    <t>e. Pasivos Diferidos a Corto Plazo (e=e1+e2+e3)</t>
  </si>
  <si>
    <t>c2) Anticipo a Proveedores por Adquisición de Bienes Inmuebles y Muebles a Corto Plazo</t>
  </si>
  <si>
    <t>d. Títulos y Valores a Corto Plazo</t>
  </si>
  <si>
    <t>c1) Anticipo a Proveedores por Adquisición de Bienes y Prestación de Servicios a Corto Plazo</t>
  </si>
  <si>
    <t>c2) Porción a Corto Plazo de Arrendamiento Financiero</t>
  </si>
  <si>
    <t>c. Derechos a Recibir Bienes o Servicios (c=c1+c2+c3+c4+c5)</t>
  </si>
  <si>
    <t>c1) Porción a Corto Plazo de la Deuda Pública</t>
  </si>
  <si>
    <t>b7) Otros Derechos a Recibir Efectivo o Equivalentes a Corto Plazo</t>
  </si>
  <si>
    <t>c. Porción a Corto Plazo de la Deuda Pública a Largo Plazo (c=c1+c2)</t>
  </si>
  <si>
    <t>b6) Préstamos Otorgados a Corto Plazo</t>
  </si>
  <si>
    <t>b3) Otros Documentos por Pagar a Corto Plazo</t>
  </si>
  <si>
    <t>b5) Deudores por Anticipos de la Tesorería a Corto Plazo</t>
  </si>
  <si>
    <t>b2) Documentos con Contratistas por Obras Públicas por Pagar a Corto Plazo</t>
  </si>
  <si>
    <t>b4) Ingresos por Recuperar a Corto Plazo</t>
  </si>
  <si>
    <t>b1) Documentos Comerciales por Pagar a Corto Plazo</t>
  </si>
  <si>
    <t>b3) Deudores Diversos por Cobrar a Corto Plazo</t>
  </si>
  <si>
    <t>b. Documentos por Pagar a Corto Plazo (b=b1+b2+b3)</t>
  </si>
  <si>
    <t>b2) Cuentas por Cobrar a Corto Plazo</t>
  </si>
  <si>
    <t>a9) Otras Cuentas por Pagar a Corto Plazo</t>
  </si>
  <si>
    <t>b1) Inversiones Financieras de Corto Plazo</t>
  </si>
  <si>
    <t>a8) Devoluciones de la Ley de Ingresos por Pagar a Corto Plazo</t>
  </si>
  <si>
    <t>b. Derechos a Recibir Efectivo o Equivalentes (b=b1+b2+b3+b4+b5+b6+b7)</t>
  </si>
  <si>
    <t>a7) Retenciones y Contribuciones por Pagar a Corto Plazo</t>
  </si>
  <si>
    <t>a7) Otros Efectivos y Equivalentes</t>
  </si>
  <si>
    <t>a6) Intereses, Comisiones y Otros Gastos de la Deuda Pública por Pagar a Corto Plazo</t>
  </si>
  <si>
    <t>a6) Depósitos de Fondos de Terceros en Garantía y/o Administración</t>
  </si>
  <si>
    <t>a5) Transferencias Otorgadas por Pagar a Corto Plazo</t>
  </si>
  <si>
    <t>a5) Fondos con Afectación Específica</t>
  </si>
  <si>
    <t>a4) Participaciones y Aportaciones por Pagar a Corto Plazo</t>
  </si>
  <si>
    <t>a4) Inversiones Temporales (Hasta 3 meses)</t>
  </si>
  <si>
    <t>a3) Contratistas por Obras Públicas por Pagar a Corto Plazo</t>
  </si>
  <si>
    <t>a3) Bancos/Dependencias y Otros</t>
  </si>
  <si>
    <t>a2) Proveedores por Pagar a Corto Plazo</t>
  </si>
  <si>
    <t>a2) Bancos/Tesorería</t>
  </si>
  <si>
    <t>a1) Servicios Personales por Pagar a Corto Plazo</t>
  </si>
  <si>
    <t>a1) Efectivo</t>
  </si>
  <si>
    <t>a. Cuentas por Pagar a Corto Plazo (a=a1+a2+a3+a4+a5+a6+a7+a8+a9)</t>
  </si>
  <si>
    <t>a. Efectivo y Equivalentes (a=a1+a2+a3+a4+a5+a6+a7)</t>
  </si>
  <si>
    <t>Pasivo Circulante</t>
  </si>
  <si>
    <t>Activo Circulante</t>
  </si>
  <si>
    <t>PASIVO</t>
  </si>
  <si>
    <t>ACTIVO</t>
  </si>
  <si>
    <t>31 de diciembre de 2016 (e)</t>
  </si>
  <si>
    <t>2017 (b)</t>
  </si>
  <si>
    <t>Concepto (c)</t>
  </si>
  <si>
    <t>(PESOS)</t>
  </si>
  <si>
    <t>Al 31 de diciembre de 2016 y al 31 de Marzo de 2017 (b)</t>
  </si>
  <si>
    <t>Estado de Situación Financiera Detallado - LDF</t>
  </si>
  <si>
    <t>Instituto de Capacitación para el Trabajo del Estado de Campeche</t>
  </si>
  <si>
    <t>Estado de Campeche</t>
  </si>
  <si>
    <t>C. Crédito XX</t>
  </si>
  <si>
    <t>B. Crédito 2</t>
  </si>
  <si>
    <t>A. Crédito 1</t>
  </si>
  <si>
    <t>6. Obligaciones a Corto Plazo (Informativo)</t>
  </si>
  <si>
    <t>(p)</t>
  </si>
  <si>
    <t>(n)</t>
  </si>
  <si>
    <t>Tasa Efectiva</t>
  </si>
  <si>
    <t>Comisiones y Costos Relacionados (o)</t>
  </si>
  <si>
    <t>Tasa de Interés</t>
  </si>
  <si>
    <t>Plazo Pactado                (m)</t>
  </si>
  <si>
    <t>Monto Contratado (l)</t>
  </si>
  <si>
    <t>Obligaciones a Corto Plazo (k)</t>
  </si>
  <si>
    <t>2. Se refiere al valor del Bono Cupón Cero que respalda el pago de los créditos asociados al mismo (Activo).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</si>
  <si>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</si>
  <si>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C. Instrumento Bono Cupón Cero XX</t>
  </si>
  <si>
    <t>B. Instrumento Bono Cupón Cero 2</t>
  </si>
  <si>
    <t>A. Instrumento Bono Cupón Cero 1</t>
  </si>
  <si>
    <t>5. Valor de Instrumentos Bono Cupón Cero 2 (Informativo)</t>
  </si>
  <si>
    <t>C. Deuda Contingente XX</t>
  </si>
  <si>
    <t>B. Deuda Contingente 2</t>
  </si>
  <si>
    <t>A. Deuda Contingente 1</t>
  </si>
  <si>
    <t>4. Deuda Contingente 1 (informativo)</t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</si>
  <si>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</si>
  <si>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</si>
  <si>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</si>
  <si>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</si>
  <si>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</si>
  <si>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</si>
  <si>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</si>
  <si>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</si>
  <si>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</si>
  <si>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</si>
  <si>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</si>
  <si>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(j)</t>
  </si>
  <si>
    <t>(i)</t>
  </si>
  <si>
    <t>h=d+e-f+g</t>
  </si>
  <si>
    <t>(g)</t>
  </si>
  <si>
    <t>(f)</t>
  </si>
  <si>
    <t>(e)</t>
  </si>
  <si>
    <t>(d)</t>
  </si>
  <si>
    <t>(c)</t>
  </si>
  <si>
    <t>Pago de Comisiones y demás costos asociados durante el Periodo</t>
  </si>
  <si>
    <t>Pago de Intereses del Periodo</t>
  </si>
  <si>
    <t>Saldo Final del Periodo</t>
  </si>
  <si>
    <t>Revaluaciones, Reclasificaciones y Otros Ajustes</t>
  </si>
  <si>
    <t>Amortizaciones del Periodo</t>
  </si>
  <si>
    <t>Disposiciones del Periodo</t>
  </si>
  <si>
    <t>Saldo al 31 de diciembre de 2016</t>
  </si>
  <si>
    <t>Denominación de la Deuda Pública y Otros Pasivos</t>
  </si>
  <si>
    <t>Del 1 de Enero al 31 de Marzo de 2017 (b)</t>
  </si>
  <si>
    <t>Informe Analítico de la Deuda Pública y Otros Pasivos - LDF</t>
  </si>
  <si>
    <t xml:space="preserve"> Estado de Campeche</t>
  </si>
  <si>
    <t>No Aplica: al 31 de marzo de 2017 el ICATCAM, no tiene contratado ningun Financiamiento</t>
  </si>
  <si>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</si>
  <si>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</si>
  <si>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</si>
  <si>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</si>
  <si>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</si>
  <si>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</si>
  <si>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</si>
  <si>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</si>
  <si>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</si>
  <si>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</si>
  <si>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</si>
  <si>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(m = g – l)</t>
  </si>
  <si>
    <t>(l)</t>
  </si>
  <si>
    <t>(k)</t>
  </si>
  <si>
    <t>(h)</t>
  </si>
  <si>
    <t>Saldo pendiente por pagar de la inversión al XX de XXXX de 20XN</t>
  </si>
  <si>
    <t>Monto pagado de la inversión actualizado al XX de XXXX de 20XN</t>
  </si>
  <si>
    <t>Monto pagado de la inversión al XX de XXXX de 20XN</t>
  </si>
  <si>
    <t>Monto promedio mensual del pago de la contraprestación correspondiente al pago de inversión</t>
  </si>
  <si>
    <t>Monto promedio mensual del pago de la contraprestación</t>
  </si>
  <si>
    <t>Plazo pactado</t>
  </si>
  <si>
    <t>Monto de la inversión pactado</t>
  </si>
  <si>
    <t>Fecha de vencimiento</t>
  </si>
  <si>
    <t>Fecha de inicio de operación del proyecto</t>
  </si>
  <si>
    <t>Fecha del Contrato</t>
  </si>
  <si>
    <t>Denominación de las Obligaciones Diferentes de Financiamiento</t>
  </si>
  <si>
    <t>Del 1 de enero al 31 de marzo de 2017 (b)</t>
  </si>
  <si>
    <t>Informe Analítico de Obligaciones Diferentes de Financiamientos – LDF</t>
  </si>
  <si>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</si>
  <si>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</si>
  <si>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</si>
  <si>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</si>
  <si>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</si>
  <si>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</si>
  <si>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</si>
  <si>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</si>
  <si>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Pagado</t>
  </si>
  <si>
    <t>Recaudado/</t>
  </si>
  <si>
    <t>Devengado</t>
  </si>
  <si>
    <t>Estimado/ Aprobado</t>
  </si>
  <si>
    <t>Concepto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</si>
  <si>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</si>
  <si>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</si>
  <si>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</si>
  <si>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</si>
  <si>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</si>
  <si>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</si>
  <si>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</si>
  <si>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</si>
  <si>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Aprobado</t>
  </si>
  <si>
    <t>Estimado/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</si>
  <si>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</si>
  <si>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</si>
  <si>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</si>
  <si>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</si>
  <si>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</si>
  <si>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</si>
  <si>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</si>
  <si>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</si>
  <si>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</si>
  <si>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>I. Balance Presupuestario (I = A – B + C)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</si>
  <si>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</si>
  <si>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</si>
  <si>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</si>
  <si>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A3. Financiamiento Neto</t>
  </si>
  <si>
    <t>A1. Ingresos de Libre Disposición</t>
  </si>
  <si>
    <t>A. Ingresos Totales (A = A1+A2+A3)</t>
  </si>
  <si>
    <t xml:space="preserve">Pagado </t>
  </si>
  <si>
    <t>Aprobado (d)</t>
  </si>
  <si>
    <t>Balance Presupuestario - LDF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</si>
  <si>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</si>
  <si>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</si>
  <si>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</si>
  <si>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</si>
  <si>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</si>
  <si>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</si>
  <si>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</si>
  <si>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</si>
  <si>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</si>
  <si>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</si>
  <si>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</si>
  <si>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</si>
  <si>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</si>
  <si>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</si>
  <si>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</si>
  <si>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</si>
  <si>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</si>
  <si>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</si>
  <si>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</si>
  <si>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</si>
  <si>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</si>
  <si>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</si>
  <si>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</si>
  <si>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</si>
  <si>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</si>
  <si>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</si>
  <si>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</si>
  <si>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</si>
  <si>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</si>
  <si>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</si>
  <si>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</si>
  <si>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</si>
  <si>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</si>
  <si>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</si>
  <si>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</si>
  <si>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</si>
  <si>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</si>
  <si>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</si>
  <si>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</si>
  <si>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</si>
  <si>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</si>
  <si>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</si>
  <si>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</si>
  <si>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</si>
  <si>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</si>
  <si>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</si>
  <si>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</si>
  <si>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</si>
  <si>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</si>
  <si>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</si>
  <si>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</si>
  <si>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</si>
  <si>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</si>
  <si>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  (H=h1+h2+h3+h4+h5+h6+h7+h8+h9+h10+h11)</t>
  </si>
  <si>
    <t>G. Ingresos por Ventas de Bienes y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</si>
  <si>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</si>
  <si>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</si>
  <si>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</si>
  <si>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</si>
  <si>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</si>
  <si>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</si>
  <si>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</si>
  <si>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</si>
  <si>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Modificado</t>
  </si>
  <si>
    <t>Ampliaciones/ (Reducciones)</t>
  </si>
  <si>
    <t>Estimado (d)</t>
  </si>
  <si>
    <t>Diferencia (e)</t>
  </si>
  <si>
    <t>Ingreso</t>
  </si>
  <si>
    <t>Estado Analítico de Ingresos Detallado - LDF</t>
  </si>
  <si>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</si>
  <si>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</si>
  <si>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</si>
  <si>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</si>
  <si>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</si>
  <si>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</si>
  <si>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</si>
  <si>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</si>
  <si>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</si>
  <si>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</si>
  <si>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</si>
  <si>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</si>
  <si>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</si>
  <si>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</si>
  <si>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</si>
  <si>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>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</si>
  <si>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</si>
  <si>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</si>
  <si>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</si>
  <si>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</si>
  <si>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</si>
  <si>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</si>
  <si>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</si>
  <si>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</si>
  <si>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</si>
  <si>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</si>
  <si>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</si>
  <si>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</si>
  <si>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</si>
  <si>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</si>
  <si>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</si>
  <si>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</si>
  <si>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</si>
  <si>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</si>
  <si>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</si>
  <si>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</si>
  <si>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</si>
  <si>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</si>
  <si>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</si>
  <si>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</si>
  <si>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</si>
  <si>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</si>
  <si>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</si>
  <si>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</si>
  <si>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</si>
  <si>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</si>
  <si>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</si>
  <si>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</si>
  <si>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</si>
  <si>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</si>
  <si>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</si>
  <si>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</si>
  <si>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</si>
  <si>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</si>
  <si>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</si>
  <si>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</si>
  <si>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</si>
  <si>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</si>
  <si>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</si>
  <si>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</si>
  <si>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</si>
  <si>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</si>
  <si>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</si>
  <si>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</si>
  <si>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</si>
  <si>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</si>
  <si>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</si>
  <si>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</si>
  <si>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</si>
  <si>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</si>
  <si>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</si>
  <si>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</si>
  <si>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</si>
  <si>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</si>
  <si>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</si>
  <si>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</si>
  <si>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Modificado </t>
  </si>
  <si>
    <t xml:space="preserve">Ampliaciones/ (Reducciones) </t>
  </si>
  <si>
    <t>Subejercicio (e)</t>
  </si>
  <si>
    <t>Egresos</t>
  </si>
  <si>
    <t xml:space="preserve">Clasificación por Objeto del Gasto (Capítulo y Concepto) </t>
  </si>
  <si>
    <t>Estado Analítico del Ejercicio del Presupuesto de Egresos Detallado - LDF</t>
  </si>
  <si>
    <t>Deuda Pública (15*)</t>
  </si>
  <si>
    <t>A.M. Seybaplaya (13)</t>
  </si>
  <si>
    <t>Plantel Cd. Del Carmen (07)</t>
  </si>
  <si>
    <t>U.M. Hopelchén (06)</t>
  </si>
  <si>
    <t>Plantel Candelari (05)</t>
  </si>
  <si>
    <t>Plantel Escárcega (04)</t>
  </si>
  <si>
    <t>Plantel Calkíni (03)</t>
  </si>
  <si>
    <t>Plantel Champotón (02)</t>
  </si>
  <si>
    <t>Dirección General (01)</t>
  </si>
  <si>
    <t>II. Gasto Etiquetado     (II=A+B+C+D+E+F+G+H)</t>
  </si>
  <si>
    <t>A.M. Hecelchakán (14)</t>
  </si>
  <si>
    <t>A.M. Hopelchén (11)</t>
  </si>
  <si>
    <t>A.M. Palizada (10)</t>
  </si>
  <si>
    <t>A.M. Tenabo (09)</t>
  </si>
  <si>
    <t>Plantel. Xpujil (08)</t>
  </si>
  <si>
    <t>I. Gasto No Etiquetado  (I=A+B+C+D+E+F+G+H)</t>
  </si>
  <si>
    <t>Clasificación Administrativa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</si>
  <si>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</si>
  <si>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</si>
  <si>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</si>
  <si>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</si>
  <si>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</si>
  <si>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</si>
  <si>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</si>
  <si>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</si>
  <si>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</si>
  <si>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</si>
  <si>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</si>
  <si>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</si>
  <si>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</si>
  <si>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</si>
  <si>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</si>
  <si>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</si>
  <si>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</si>
  <si>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</si>
  <si>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</si>
  <si>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</si>
  <si>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</si>
  <si>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</si>
  <si>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</si>
  <si>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</si>
  <si>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</si>
  <si>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</si>
  <si>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</si>
  <si>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</si>
  <si>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</si>
  <si>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</si>
  <si>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</si>
  <si>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</si>
  <si>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</si>
  <si>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I. Gasto No Etiquetado (I=A+B+C+D)</t>
  </si>
  <si>
    <t>Clasificación Funcional (Finalidad y Función)</t>
  </si>
  <si>
    <t>III. Total del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</si>
  <si>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</si>
  <si>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</si>
  <si>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</si>
  <si>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 = e1 + 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</si>
  <si>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</si>
  <si>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</si>
  <si>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</si>
  <si>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</si>
  <si>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</si>
  <si>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</si>
  <si>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</si>
  <si>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</si>
  <si>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 xml:space="preserve">Devengado </t>
  </si>
  <si>
    <t>Del 1 de enero al 31 de marzo de 2017</t>
  </si>
  <si>
    <t>Clasificación de Servicios Personales por Categoría</t>
  </si>
  <si>
    <t>Formato 6d  Estado Analítico del Ejercicio del Presupuesto de Egresos Detallado - LDF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</si>
</sst>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_-* #,##0_-;\-* #,##0_-;_-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b/>
      <vertAlign val="superscript"/>
      <sz val="10"/>
      <color indexed="8"/>
      <name val="Arial Narrow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>
        <color rgb="FF000000"/>
      </left>
      <right style="medium"/>
      <top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49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164" fontId="45" fillId="0" borderId="10" xfId="0" applyNumberFormat="1" applyFont="1" applyBorder="1" applyAlignment="1">
      <alignment horizontal="right" vertical="center" wrapText="1"/>
    </xf>
    <xf numFmtId="164" fontId="45" fillId="0" borderId="10" xfId="0" applyNumberFormat="1" applyFont="1" applyBorder="1" applyAlignment="1">
      <alignment horizontal="left" vertical="center" wrapText="1" indent="2"/>
    </xf>
    <xf numFmtId="164" fontId="45" fillId="0" borderId="10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 wrapText="1" indent="2"/>
    </xf>
    <xf numFmtId="164" fontId="45" fillId="0" borderId="12" xfId="0" applyNumberFormat="1" applyFont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left" vertical="center" wrapText="1" indent="2"/>
    </xf>
    <xf numFmtId="0" fontId="45" fillId="0" borderId="13" xfId="0" applyFont="1" applyBorder="1" applyAlignment="1">
      <alignment horizontal="left" vertical="center" wrapText="1" indent="2"/>
    </xf>
    <xf numFmtId="164" fontId="45" fillId="0" borderId="12" xfId="0" applyNumberFormat="1" applyFont="1" applyBorder="1" applyAlignment="1">
      <alignment horizontal="left" vertical="center" wrapText="1" indent="2"/>
    </xf>
    <xf numFmtId="0" fontId="46" fillId="0" borderId="13" xfId="0" applyFont="1" applyBorder="1" applyAlignment="1">
      <alignment horizontal="left" vertical="center" wrapText="1" indent="2"/>
    </xf>
    <xf numFmtId="164" fontId="47" fillId="0" borderId="12" xfId="0" applyNumberFormat="1" applyFont="1" applyBorder="1" applyAlignment="1">
      <alignment horizontal="left" vertical="center" wrapText="1" indent="2"/>
    </xf>
    <xf numFmtId="164" fontId="45" fillId="0" borderId="13" xfId="0" applyNumberFormat="1" applyFont="1" applyBorder="1" applyAlignment="1">
      <alignment horizontal="left" vertical="center" wrapText="1" indent="4"/>
    </xf>
    <xf numFmtId="0" fontId="45" fillId="0" borderId="13" xfId="0" applyFont="1" applyBorder="1" applyAlignment="1">
      <alignment horizontal="left" vertical="center" wrapText="1" indent="4"/>
    </xf>
    <xf numFmtId="164" fontId="45" fillId="0" borderId="13" xfId="0" applyNumberFormat="1" applyFont="1" applyBorder="1" applyAlignment="1">
      <alignment horizontal="left" vertical="center" indent="4"/>
    </xf>
    <xf numFmtId="164" fontId="46" fillId="0" borderId="12" xfId="0" applyNumberFormat="1" applyFont="1" applyBorder="1" applyAlignment="1">
      <alignment horizontal="right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48" fillId="0" borderId="0" xfId="0" applyFont="1" applyAlignment="1">
      <alignment/>
    </xf>
    <xf numFmtId="164" fontId="48" fillId="0" borderId="0" xfId="0" applyNumberFormat="1" applyFont="1" applyAlignment="1">
      <alignment/>
    </xf>
    <xf numFmtId="164" fontId="48" fillId="0" borderId="10" xfId="0" applyNumberFormat="1" applyFont="1" applyBorder="1" applyAlignment="1">
      <alignment horizontal="right" vertical="center" wrapText="1"/>
    </xf>
    <xf numFmtId="164" fontId="48" fillId="0" borderId="11" xfId="0" applyNumberFormat="1" applyFont="1" applyBorder="1" applyAlignment="1">
      <alignment horizontal="justify" vertical="center" wrapText="1"/>
    </xf>
    <xf numFmtId="164" fontId="48" fillId="0" borderId="12" xfId="0" applyNumberFormat="1" applyFont="1" applyBorder="1" applyAlignment="1">
      <alignment horizontal="right" vertical="center" wrapText="1"/>
    </xf>
    <xf numFmtId="164" fontId="48" fillId="0" borderId="13" xfId="0" applyNumberFormat="1" applyFont="1" applyBorder="1" applyAlignment="1">
      <alignment horizontal="justify" vertical="center" wrapText="1"/>
    </xf>
    <xf numFmtId="164" fontId="49" fillId="0" borderId="12" xfId="0" applyNumberFormat="1" applyFont="1" applyBorder="1" applyAlignment="1">
      <alignment horizontal="right" vertical="center" wrapText="1"/>
    </xf>
    <xf numFmtId="164" fontId="49" fillId="0" borderId="13" xfId="0" applyNumberFormat="1" applyFont="1" applyBorder="1" applyAlignment="1">
      <alignment horizontal="left" vertical="center" wrapText="1"/>
    </xf>
    <xf numFmtId="164" fontId="49" fillId="13" borderId="10" xfId="0" applyNumberFormat="1" applyFont="1" applyFill="1" applyBorder="1" applyAlignment="1">
      <alignment horizontal="center" vertical="center" wrapText="1"/>
    </xf>
    <xf numFmtId="164" fontId="49" fillId="13" borderId="14" xfId="0" applyNumberFormat="1" applyFont="1" applyFill="1" applyBorder="1" applyAlignment="1">
      <alignment horizontal="center" vertical="center" wrapText="1"/>
    </xf>
    <xf numFmtId="164" fontId="50" fillId="0" borderId="0" xfId="0" applyNumberFormat="1" applyFont="1" applyAlignment="1">
      <alignment vertical="center"/>
    </xf>
    <xf numFmtId="164" fontId="51" fillId="0" borderId="0" xfId="0" applyNumberFormat="1" applyFont="1" applyBorder="1" applyAlignment="1">
      <alignment horizontal="right" vertical="center" wrapText="1"/>
    </xf>
    <xf numFmtId="164" fontId="52" fillId="0" borderId="0" xfId="0" applyNumberFormat="1" applyFont="1" applyAlignment="1">
      <alignment vertical="center"/>
    </xf>
    <xf numFmtId="164" fontId="51" fillId="0" borderId="10" xfId="0" applyNumberFormat="1" applyFont="1" applyBorder="1" applyAlignment="1">
      <alignment horizontal="right" vertical="center" wrapText="1"/>
    </xf>
    <xf numFmtId="164" fontId="51" fillId="0" borderId="11" xfId="0" applyNumberFormat="1" applyFont="1" applyBorder="1" applyAlignment="1">
      <alignment horizontal="justify" vertical="center" wrapText="1"/>
    </xf>
    <xf numFmtId="164" fontId="49" fillId="0" borderId="13" xfId="0" applyNumberFormat="1" applyFont="1" applyBorder="1" applyAlignment="1">
      <alignment horizontal="justify" vertical="center"/>
    </xf>
    <xf numFmtId="164" fontId="51" fillId="0" borderId="12" xfId="0" applyNumberFormat="1" applyFont="1" applyBorder="1" applyAlignment="1">
      <alignment horizontal="right" vertical="center" wrapText="1"/>
    </xf>
    <xf numFmtId="164" fontId="51" fillId="0" borderId="13" xfId="0" applyNumberFormat="1" applyFont="1" applyBorder="1" applyAlignment="1">
      <alignment horizontal="justify" vertical="center" wrapText="1"/>
    </xf>
    <xf numFmtId="164" fontId="49" fillId="0" borderId="13" xfId="0" applyNumberFormat="1" applyFont="1" applyBorder="1" applyAlignment="1">
      <alignment horizontal="justify" vertical="center" wrapText="1"/>
    </xf>
    <xf numFmtId="164" fontId="48" fillId="33" borderId="12" xfId="0" applyNumberFormat="1" applyFont="1" applyFill="1" applyBorder="1" applyAlignment="1">
      <alignment horizontal="right" vertical="center" wrapText="1"/>
    </xf>
    <xf numFmtId="164" fontId="48" fillId="0" borderId="12" xfId="0" applyNumberFormat="1" applyFont="1" applyFill="1" applyBorder="1" applyAlignment="1">
      <alignment horizontal="right" vertical="center" wrapText="1"/>
    </xf>
    <xf numFmtId="164" fontId="48" fillId="0" borderId="13" xfId="0" applyNumberFormat="1" applyFont="1" applyBorder="1" applyAlignment="1">
      <alignment horizontal="left" vertical="center" wrapText="1" indent="2"/>
    </xf>
    <xf numFmtId="0" fontId="49" fillId="13" borderId="11" xfId="0" applyFont="1" applyFill="1" applyBorder="1" applyAlignment="1">
      <alignment horizontal="center" vertical="center"/>
    </xf>
    <xf numFmtId="0" fontId="49" fillId="13" borderId="13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164" fontId="49" fillId="0" borderId="10" xfId="0" applyNumberFormat="1" applyFont="1" applyBorder="1" applyAlignment="1">
      <alignment horizontal="justify" vertical="center" wrapText="1"/>
    </xf>
    <xf numFmtId="0" fontId="48" fillId="0" borderId="11" xfId="0" applyFont="1" applyBorder="1" applyAlignment="1">
      <alignment horizontal="justify" vertical="center" wrapText="1"/>
    </xf>
    <xf numFmtId="0" fontId="49" fillId="0" borderId="13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 indent="1"/>
    </xf>
    <xf numFmtId="0" fontId="51" fillId="0" borderId="12" xfId="0" applyFont="1" applyBorder="1" applyAlignment="1">
      <alignment horizontal="justify" vertical="center" wrapText="1"/>
    </xf>
    <xf numFmtId="0" fontId="49" fillId="0" borderId="13" xfId="0" applyFont="1" applyBorder="1" applyAlignment="1">
      <alignment horizontal="justify" vertical="center" wrapText="1"/>
    </xf>
    <xf numFmtId="0" fontId="49" fillId="13" borderId="12" xfId="0" applyFont="1" applyFill="1" applyBorder="1" applyAlignment="1">
      <alignment horizontal="center" vertical="center" wrapText="1"/>
    </xf>
    <xf numFmtId="43" fontId="45" fillId="0" borderId="0" xfId="49" applyFont="1" applyAlignment="1">
      <alignment/>
    </xf>
    <xf numFmtId="164" fontId="46" fillId="0" borderId="11" xfId="0" applyNumberFormat="1" applyFont="1" applyBorder="1" applyAlignment="1">
      <alignment vertical="center"/>
    </xf>
    <xf numFmtId="164" fontId="46" fillId="0" borderId="10" xfId="0" applyNumberFormat="1" applyFont="1" applyBorder="1" applyAlignment="1">
      <alignment vertical="center"/>
    </xf>
    <xf numFmtId="164" fontId="46" fillId="0" borderId="13" xfId="0" applyNumberFormat="1" applyFont="1" applyBorder="1" applyAlignment="1">
      <alignment vertical="center"/>
    </xf>
    <xf numFmtId="164" fontId="46" fillId="0" borderId="12" xfId="0" applyNumberFormat="1" applyFont="1" applyBorder="1" applyAlignment="1">
      <alignment vertical="center"/>
    </xf>
    <xf numFmtId="164" fontId="46" fillId="0" borderId="13" xfId="0" applyNumberFormat="1" applyFont="1" applyBorder="1" applyAlignment="1">
      <alignment horizontal="left" vertical="center" wrapText="1" indent="1"/>
    </xf>
    <xf numFmtId="164" fontId="46" fillId="0" borderId="13" xfId="0" applyNumberFormat="1" applyFont="1" applyBorder="1" applyAlignment="1">
      <alignment horizontal="left" vertical="center" indent="1"/>
    </xf>
    <xf numFmtId="164" fontId="45" fillId="0" borderId="12" xfId="0" applyNumberFormat="1" applyFont="1" applyBorder="1" applyAlignment="1">
      <alignment vertical="center"/>
    </xf>
    <xf numFmtId="164" fontId="45" fillId="0" borderId="13" xfId="0" applyNumberFormat="1" applyFont="1" applyBorder="1" applyAlignment="1">
      <alignment horizontal="left" vertical="center" indent="1"/>
    </xf>
    <xf numFmtId="164" fontId="45" fillId="34" borderId="12" xfId="0" applyNumberFormat="1" applyFont="1" applyFill="1" applyBorder="1" applyAlignment="1">
      <alignment vertical="center"/>
    </xf>
    <xf numFmtId="164" fontId="45" fillId="0" borderId="13" xfId="0" applyNumberFormat="1" applyFont="1" applyBorder="1" applyAlignment="1">
      <alignment vertical="center"/>
    </xf>
    <xf numFmtId="164" fontId="45" fillId="0" borderId="13" xfId="0" applyNumberFormat="1" applyFont="1" applyBorder="1" applyAlignment="1">
      <alignment horizontal="left" vertical="center" indent="5"/>
    </xf>
    <xf numFmtId="164" fontId="45" fillId="0" borderId="13" xfId="0" applyNumberFormat="1" applyFont="1" applyBorder="1" applyAlignment="1">
      <alignment horizontal="left" vertical="center" wrapText="1" indent="1"/>
    </xf>
    <xf numFmtId="164" fontId="45" fillId="0" borderId="15" xfId="0" applyNumberFormat="1" applyFont="1" applyBorder="1" applyAlignment="1">
      <alignment vertical="center"/>
    </xf>
    <xf numFmtId="164" fontId="46" fillId="13" borderId="10" xfId="0" applyNumberFormat="1" applyFont="1" applyFill="1" applyBorder="1" applyAlignment="1">
      <alignment horizontal="center" vertical="center"/>
    </xf>
    <xf numFmtId="164" fontId="46" fillId="13" borderId="14" xfId="0" applyNumberFormat="1" applyFont="1" applyFill="1" applyBorder="1" applyAlignment="1">
      <alignment horizontal="center" vertical="center"/>
    </xf>
    <xf numFmtId="164" fontId="45" fillId="0" borderId="0" xfId="0" applyNumberFormat="1" applyFont="1" applyAlignment="1">
      <alignment/>
    </xf>
    <xf numFmtId="164" fontId="45" fillId="0" borderId="13" xfId="0" applyNumberFormat="1" applyFont="1" applyBorder="1" applyAlignment="1">
      <alignment horizontal="justify" vertical="center"/>
    </xf>
    <xf numFmtId="164" fontId="46" fillId="0" borderId="10" xfId="0" applyNumberFormat="1" applyFont="1" applyBorder="1" applyAlignment="1">
      <alignment vertical="center" wrapText="1"/>
    </xf>
    <xf numFmtId="164" fontId="46" fillId="0" borderId="11" xfId="0" applyNumberFormat="1" applyFont="1" applyBorder="1" applyAlignment="1">
      <alignment vertical="center" wrapText="1"/>
    </xf>
    <xf numFmtId="164" fontId="46" fillId="0" borderId="12" xfId="0" applyNumberFormat="1" applyFont="1" applyBorder="1" applyAlignment="1">
      <alignment vertical="center" wrapText="1"/>
    </xf>
    <xf numFmtId="164" fontId="46" fillId="0" borderId="13" xfId="0" applyNumberFormat="1" applyFont="1" applyBorder="1" applyAlignment="1">
      <alignment vertical="center" wrapText="1"/>
    </xf>
    <xf numFmtId="164" fontId="45" fillId="0" borderId="12" xfId="0" applyNumberFormat="1" applyFont="1" applyBorder="1" applyAlignment="1">
      <alignment vertical="center" wrapText="1"/>
    </xf>
    <xf numFmtId="164" fontId="45" fillId="0" borderId="13" xfId="0" applyNumberFormat="1" applyFont="1" applyBorder="1" applyAlignment="1">
      <alignment horizontal="left" vertical="center" wrapText="1" indent="5"/>
    </xf>
    <xf numFmtId="164" fontId="45" fillId="0" borderId="15" xfId="0" applyNumberFormat="1" applyFont="1" applyBorder="1" applyAlignment="1">
      <alignment vertical="center" wrapText="1"/>
    </xf>
    <xf numFmtId="164" fontId="46" fillId="13" borderId="16" xfId="0" applyNumberFormat="1" applyFont="1" applyFill="1" applyBorder="1" applyAlignment="1">
      <alignment horizontal="center" vertical="center" wrapText="1"/>
    </xf>
    <xf numFmtId="164" fontId="46" fillId="13" borderId="17" xfId="0" applyNumberFormat="1" applyFont="1" applyFill="1" applyBorder="1" applyAlignment="1">
      <alignment vertical="center"/>
    </xf>
    <xf numFmtId="164" fontId="45" fillId="0" borderId="10" xfId="0" applyNumberFormat="1" applyFont="1" applyBorder="1" applyAlignment="1">
      <alignment vertical="center" wrapText="1"/>
    </xf>
    <xf numFmtId="164" fontId="45" fillId="0" borderId="11" xfId="0" applyNumberFormat="1" applyFont="1" applyBorder="1" applyAlignment="1">
      <alignment vertical="center" wrapText="1"/>
    </xf>
    <xf numFmtId="164" fontId="45" fillId="0" borderId="13" xfId="0" applyNumberFormat="1" applyFont="1" applyBorder="1" applyAlignment="1">
      <alignment vertical="center" wrapText="1"/>
    </xf>
    <xf numFmtId="43" fontId="45" fillId="0" borderId="0" xfId="0" applyNumberFormat="1" applyFont="1" applyAlignment="1">
      <alignment/>
    </xf>
    <xf numFmtId="164" fontId="45" fillId="33" borderId="12" xfId="0" applyNumberFormat="1" applyFont="1" applyFill="1" applyBorder="1" applyAlignment="1">
      <alignment vertical="center" wrapText="1"/>
    </xf>
    <xf numFmtId="0" fontId="46" fillId="13" borderId="10" xfId="0" applyFont="1" applyFill="1" applyBorder="1" applyAlignment="1">
      <alignment horizontal="center" vertical="center" wrapText="1"/>
    </xf>
    <xf numFmtId="0" fontId="46" fillId="13" borderId="12" xfId="0" applyFont="1" applyFill="1" applyBorder="1" applyAlignment="1">
      <alignment horizontal="center" vertical="center" wrapText="1"/>
    </xf>
    <xf numFmtId="0" fontId="45" fillId="0" borderId="18" xfId="0" applyFont="1" applyBorder="1" applyAlignment="1">
      <alignment vertical="center"/>
    </xf>
    <xf numFmtId="0" fontId="45" fillId="0" borderId="0" xfId="0" applyFont="1" applyAlignment="1">
      <alignment horizontal="right"/>
    </xf>
    <xf numFmtId="164" fontId="45" fillId="0" borderId="10" xfId="0" applyNumberFormat="1" applyFont="1" applyBorder="1" applyAlignment="1">
      <alignment horizontal="right" vertical="center"/>
    </xf>
    <xf numFmtId="164" fontId="45" fillId="0" borderId="10" xfId="0" applyNumberFormat="1" applyFont="1" applyBorder="1" applyAlignment="1">
      <alignment horizontal="justify" vertical="center"/>
    </xf>
    <xf numFmtId="164" fontId="45" fillId="0" borderId="11" xfId="0" applyNumberFormat="1" applyFont="1" applyBorder="1" applyAlignment="1">
      <alignment horizontal="left" vertical="center" wrapText="1"/>
    </xf>
    <xf numFmtId="164" fontId="46" fillId="0" borderId="12" xfId="0" applyNumberFormat="1" applyFont="1" applyBorder="1" applyAlignment="1">
      <alignment horizontal="right" vertical="center"/>
    </xf>
    <xf numFmtId="164" fontId="45" fillId="0" borderId="12" xfId="0" applyNumberFormat="1" applyFont="1" applyBorder="1" applyAlignment="1">
      <alignment horizontal="right" vertical="center"/>
    </xf>
    <xf numFmtId="164" fontId="45" fillId="0" borderId="13" xfId="0" applyNumberFormat="1" applyFont="1" applyBorder="1" applyAlignment="1">
      <alignment horizontal="left" vertical="center" wrapText="1"/>
    </xf>
    <xf numFmtId="164" fontId="45" fillId="0" borderId="12" xfId="0" applyNumberFormat="1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justify" vertical="center"/>
    </xf>
    <xf numFmtId="164" fontId="45" fillId="0" borderId="13" xfId="0" applyNumberFormat="1" applyFont="1" applyBorder="1" applyAlignment="1">
      <alignment horizontal="left" vertical="center"/>
    </xf>
    <xf numFmtId="164" fontId="45" fillId="0" borderId="19" xfId="0" applyNumberFormat="1" applyFont="1" applyBorder="1" applyAlignment="1">
      <alignment horizontal="right" vertical="center"/>
    </xf>
    <xf numFmtId="164" fontId="45" fillId="0" borderId="19" xfId="0" applyNumberFormat="1" applyFont="1" applyBorder="1" applyAlignment="1">
      <alignment vertical="center"/>
    </xf>
    <xf numFmtId="164" fontId="45" fillId="0" borderId="20" xfId="0" applyNumberFormat="1" applyFont="1" applyBorder="1" applyAlignment="1">
      <alignment horizontal="left" vertical="center" indent="1"/>
    </xf>
    <xf numFmtId="164" fontId="45" fillId="0" borderId="13" xfId="0" applyNumberFormat="1" applyFont="1" applyBorder="1" applyAlignment="1">
      <alignment horizontal="left" vertical="center" wrapText="1" indent="3"/>
    </xf>
    <xf numFmtId="164" fontId="45" fillId="33" borderId="12" xfId="0" applyNumberFormat="1" applyFont="1" applyFill="1" applyBorder="1" applyAlignment="1">
      <alignment horizontal="center" vertical="center"/>
    </xf>
    <xf numFmtId="164" fontId="45" fillId="33" borderId="12" xfId="0" applyNumberFormat="1" applyFont="1" applyFill="1" applyBorder="1" applyAlignment="1">
      <alignment horizontal="right" vertical="center"/>
    </xf>
    <xf numFmtId="164" fontId="45" fillId="0" borderId="13" xfId="0" applyNumberFormat="1" applyFont="1" applyBorder="1" applyAlignment="1">
      <alignment horizontal="right" vertical="center"/>
    </xf>
    <xf numFmtId="164" fontId="46" fillId="0" borderId="21" xfId="0" applyNumberFormat="1" applyFont="1" applyBorder="1" applyAlignment="1">
      <alignment horizontal="right" vertical="center"/>
    </xf>
    <xf numFmtId="164" fontId="45" fillId="0" borderId="13" xfId="0" applyNumberFormat="1" applyFont="1" applyBorder="1" applyAlignment="1">
      <alignment horizontal="left" vertical="center" indent="3"/>
    </xf>
    <xf numFmtId="164" fontId="45" fillId="0" borderId="21" xfId="0" applyNumberFormat="1" applyFont="1" applyBorder="1" applyAlignment="1">
      <alignment horizontal="right" vertical="center"/>
    </xf>
    <xf numFmtId="0" fontId="46" fillId="13" borderId="22" xfId="0" applyFont="1" applyFill="1" applyBorder="1" applyAlignment="1">
      <alignment horizontal="center" vertical="center"/>
    </xf>
    <xf numFmtId="0" fontId="46" fillId="13" borderId="23" xfId="0" applyFont="1" applyFill="1" applyBorder="1" applyAlignment="1">
      <alignment horizontal="center" vertical="center"/>
    </xf>
    <xf numFmtId="0" fontId="46" fillId="13" borderId="24" xfId="0" applyFont="1" applyFill="1" applyBorder="1" applyAlignment="1">
      <alignment horizontal="center" vertical="center"/>
    </xf>
    <xf numFmtId="164" fontId="45" fillId="0" borderId="11" xfId="0" applyNumberFormat="1" applyFont="1" applyBorder="1" applyAlignment="1">
      <alignment horizontal="right" vertical="center"/>
    </xf>
    <xf numFmtId="0" fontId="45" fillId="0" borderId="10" xfId="0" applyFont="1" applyBorder="1" applyAlignment="1">
      <alignment horizontal="left" vertical="center"/>
    </xf>
    <xf numFmtId="0" fontId="45" fillId="0" borderId="22" xfId="0" applyFont="1" applyBorder="1" applyAlignment="1">
      <alignment horizontal="left" vertical="center"/>
    </xf>
    <xf numFmtId="164" fontId="46" fillId="0" borderId="13" xfId="0" applyNumberFormat="1" applyFont="1" applyBorder="1" applyAlignment="1">
      <alignment horizontal="right" vertical="center"/>
    </xf>
    <xf numFmtId="0" fontId="46" fillId="0" borderId="12" xfId="0" applyFont="1" applyBorder="1" applyAlignment="1">
      <alignment horizontal="left" vertical="center"/>
    </xf>
    <xf numFmtId="0" fontId="46" fillId="0" borderId="23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/>
    </xf>
    <xf numFmtId="0" fontId="45" fillId="0" borderId="23" xfId="0" applyFont="1" applyBorder="1" applyAlignment="1">
      <alignment horizontal="left" vertical="center"/>
    </xf>
    <xf numFmtId="0" fontId="45" fillId="0" borderId="12" xfId="0" applyFont="1" applyBorder="1" applyAlignment="1">
      <alignment/>
    </xf>
    <xf numFmtId="0" fontId="45" fillId="0" borderId="23" xfId="0" applyFont="1" applyBorder="1" applyAlignment="1">
      <alignment horizontal="left" vertical="center" indent="3"/>
    </xf>
    <xf numFmtId="164" fontId="46" fillId="0" borderId="25" xfId="0" applyNumberFormat="1" applyFont="1" applyBorder="1" applyAlignment="1">
      <alignment horizontal="right" vertical="center"/>
    </xf>
    <xf numFmtId="0" fontId="45" fillId="0" borderId="26" xfId="0" applyFont="1" applyBorder="1" applyAlignment="1">
      <alignment horizontal="left" vertical="center"/>
    </xf>
    <xf numFmtId="0" fontId="46" fillId="0" borderId="27" xfId="0" applyFont="1" applyBorder="1" applyAlignment="1">
      <alignment horizontal="left" vertical="center"/>
    </xf>
    <xf numFmtId="164" fontId="45" fillId="0" borderId="20" xfId="0" applyNumberFormat="1" applyFont="1" applyBorder="1" applyAlignment="1">
      <alignment horizontal="right" vertical="center"/>
    </xf>
    <xf numFmtId="0" fontId="45" fillId="0" borderId="19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46" fillId="0" borderId="14" xfId="0" applyFont="1" applyBorder="1" applyAlignment="1">
      <alignment horizontal="left" vertical="center"/>
    </xf>
    <xf numFmtId="0" fontId="46" fillId="0" borderId="24" xfId="0" applyFont="1" applyBorder="1" applyAlignment="1">
      <alignment horizontal="left" vertical="center"/>
    </xf>
    <xf numFmtId="0" fontId="46" fillId="13" borderId="10" xfId="0" applyFont="1" applyFill="1" applyBorder="1" applyAlignment="1">
      <alignment horizontal="center" vertical="center"/>
    </xf>
    <xf numFmtId="0" fontId="45" fillId="0" borderId="29" xfId="0" applyFont="1" applyBorder="1" applyAlignment="1">
      <alignment/>
    </xf>
    <xf numFmtId="0" fontId="45" fillId="0" borderId="11" xfId="0" applyFont="1" applyBorder="1" applyAlignment="1">
      <alignment horizontal="justify" vertical="center" wrapText="1"/>
    </xf>
    <xf numFmtId="0" fontId="46" fillId="0" borderId="13" xfId="0" applyFont="1" applyBorder="1" applyAlignment="1">
      <alignment horizontal="justify" vertical="center" wrapText="1"/>
    </xf>
    <xf numFmtId="0" fontId="45" fillId="0" borderId="13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 indent="1"/>
    </xf>
    <xf numFmtId="164" fontId="45" fillId="0" borderId="13" xfId="0" applyNumberFormat="1" applyFont="1" applyBorder="1" applyAlignment="1">
      <alignment horizontal="right" vertical="center" wrapText="1"/>
    </xf>
    <xf numFmtId="0" fontId="45" fillId="0" borderId="0" xfId="0" applyFont="1" applyBorder="1" applyAlignment="1">
      <alignment/>
    </xf>
    <xf numFmtId="164" fontId="46" fillId="0" borderId="13" xfId="0" applyNumberFormat="1" applyFont="1" applyBorder="1" applyAlignment="1">
      <alignment horizontal="right" vertical="center" wrapText="1"/>
    </xf>
    <xf numFmtId="0" fontId="46" fillId="0" borderId="13" xfId="0" applyFont="1" applyBorder="1" applyAlignment="1">
      <alignment horizontal="left" vertical="center" wrapText="1"/>
    </xf>
    <xf numFmtId="164" fontId="46" fillId="0" borderId="15" xfId="0" applyNumberFormat="1" applyFont="1" applyBorder="1" applyAlignment="1">
      <alignment horizontal="right" vertical="center" wrapText="1"/>
    </xf>
    <xf numFmtId="0" fontId="46" fillId="33" borderId="10" xfId="0" applyFont="1" applyFill="1" applyBorder="1" applyAlignment="1">
      <alignment horizontal="center" vertical="center" wrapText="1"/>
    </xf>
    <xf numFmtId="164" fontId="45" fillId="0" borderId="10" xfId="0" applyNumberFormat="1" applyFont="1" applyBorder="1" applyAlignment="1">
      <alignment vertical="center"/>
    </xf>
    <xf numFmtId="0" fontId="45" fillId="0" borderId="11" xfId="0" applyFont="1" applyBorder="1" applyAlignment="1">
      <alignment horizontal="left" vertical="center"/>
    </xf>
    <xf numFmtId="0" fontId="46" fillId="0" borderId="13" xfId="0" applyFont="1" applyBorder="1" applyAlignment="1">
      <alignment horizontal="left" vertical="center"/>
    </xf>
    <xf numFmtId="0" fontId="45" fillId="0" borderId="13" xfId="0" applyFont="1" applyBorder="1" applyAlignment="1">
      <alignment horizontal="left" vertical="center"/>
    </xf>
    <xf numFmtId="0" fontId="45" fillId="0" borderId="13" xfId="0" applyFont="1" applyBorder="1" applyAlignment="1">
      <alignment horizontal="left" vertical="center" indent="2"/>
    </xf>
    <xf numFmtId="0" fontId="45" fillId="0" borderId="20" xfId="0" applyFont="1" applyBorder="1" applyAlignment="1">
      <alignment horizontal="left" vertical="center" indent="2"/>
    </xf>
    <xf numFmtId="0" fontId="45" fillId="0" borderId="12" xfId="0" applyFont="1" applyBorder="1" applyAlignment="1">
      <alignment horizontal="right" vertical="center" wrapText="1"/>
    </xf>
    <xf numFmtId="0" fontId="46" fillId="0" borderId="15" xfId="0" applyFont="1" applyBorder="1" applyAlignment="1">
      <alignment horizontal="justify" vertical="center" wrapText="1"/>
    </xf>
    <xf numFmtId="0" fontId="46" fillId="13" borderId="3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53" fillId="35" borderId="10" xfId="0" applyNumberFormat="1" applyFont="1" applyFill="1" applyBorder="1" applyAlignment="1">
      <alignment horizontal="center" vertical="center" wrapText="1"/>
    </xf>
    <xf numFmtId="1" fontId="53" fillId="35" borderId="11" xfId="0" applyNumberFormat="1" applyFont="1" applyFill="1" applyBorder="1" applyAlignment="1">
      <alignment horizontal="center" vertical="center" wrapText="1"/>
    </xf>
    <xf numFmtId="0" fontId="53" fillId="35" borderId="22" xfId="0" applyFont="1" applyFill="1" applyBorder="1" applyAlignment="1">
      <alignment horizontal="left" vertical="center" wrapText="1"/>
    </xf>
    <xf numFmtId="165" fontId="53" fillId="35" borderId="13" xfId="49" applyNumberFormat="1" applyFont="1" applyFill="1" applyBorder="1" applyAlignment="1">
      <alignment horizontal="right" vertical="center" wrapText="1"/>
    </xf>
    <xf numFmtId="0" fontId="53" fillId="35" borderId="23" xfId="0" applyFont="1" applyFill="1" applyBorder="1" applyAlignment="1">
      <alignment horizontal="left" vertical="center" wrapText="1"/>
    </xf>
    <xf numFmtId="1" fontId="54" fillId="35" borderId="13" xfId="0" applyNumberFormat="1" applyFont="1" applyFill="1" applyBorder="1" applyAlignment="1">
      <alignment horizontal="right" vertical="center" wrapText="1"/>
    </xf>
    <xf numFmtId="0" fontId="54" fillId="35" borderId="23" xfId="0" applyFont="1" applyFill="1" applyBorder="1" applyAlignment="1">
      <alignment horizontal="left" vertical="center" wrapText="1"/>
    </xf>
    <xf numFmtId="1" fontId="54" fillId="35" borderId="12" xfId="0" applyNumberFormat="1" applyFont="1" applyFill="1" applyBorder="1" applyAlignment="1">
      <alignment horizontal="right" vertical="center" wrapText="1"/>
    </xf>
    <xf numFmtId="165" fontId="54" fillId="35" borderId="13" xfId="49" applyNumberFormat="1" applyFont="1" applyFill="1" applyBorder="1" applyAlignment="1">
      <alignment horizontal="right" vertical="center" wrapText="1"/>
    </xf>
    <xf numFmtId="165" fontId="54" fillId="35" borderId="12" xfId="49" applyNumberFormat="1" applyFont="1" applyFill="1" applyBorder="1" applyAlignment="1">
      <alignment horizontal="center" vertical="center" wrapText="1"/>
    </xf>
    <xf numFmtId="165" fontId="54" fillId="35" borderId="13" xfId="49" applyNumberFormat="1" applyFont="1" applyFill="1" applyBorder="1" applyAlignment="1">
      <alignment horizontal="center" vertical="center" wrapText="1"/>
    </xf>
    <xf numFmtId="1" fontId="53" fillId="35" borderId="12" xfId="0" applyNumberFormat="1" applyFont="1" applyFill="1" applyBorder="1" applyAlignment="1">
      <alignment horizontal="center" vertical="center" wrapText="1"/>
    </xf>
    <xf numFmtId="1" fontId="53" fillId="35" borderId="13" xfId="0" applyNumberFormat="1" applyFont="1" applyFill="1" applyBorder="1" applyAlignment="1">
      <alignment horizontal="center" vertical="center" wrapText="1"/>
    </xf>
    <xf numFmtId="0" fontId="53" fillId="13" borderId="10" xfId="0" applyFont="1" applyFill="1" applyBorder="1" applyAlignment="1">
      <alignment horizontal="center" vertical="center" wrapText="1"/>
    </xf>
    <xf numFmtId="0" fontId="46" fillId="13" borderId="24" xfId="0" applyFont="1" applyFill="1" applyBorder="1" applyAlignment="1">
      <alignment horizontal="center" vertical="center"/>
    </xf>
    <xf numFmtId="0" fontId="46" fillId="13" borderId="31" xfId="0" applyFont="1" applyFill="1" applyBorder="1" applyAlignment="1">
      <alignment horizontal="center" vertical="center"/>
    </xf>
    <xf numFmtId="0" fontId="46" fillId="13" borderId="14" xfId="0" applyFont="1" applyFill="1" applyBorder="1" applyAlignment="1">
      <alignment horizontal="center" vertical="center"/>
    </xf>
    <xf numFmtId="0" fontId="46" fillId="13" borderId="23" xfId="0" applyFont="1" applyFill="1" applyBorder="1" applyAlignment="1">
      <alignment horizontal="center" vertical="center" wrapText="1"/>
    </xf>
    <xf numFmtId="0" fontId="46" fillId="13" borderId="0" xfId="0" applyFont="1" applyFill="1" applyBorder="1" applyAlignment="1">
      <alignment horizontal="center" vertical="center" wrapText="1"/>
    </xf>
    <xf numFmtId="0" fontId="46" fillId="13" borderId="12" xfId="0" applyFont="1" applyFill="1" applyBorder="1" applyAlignment="1">
      <alignment horizontal="center" vertical="center" wrapText="1"/>
    </xf>
    <xf numFmtId="0" fontId="46" fillId="13" borderId="22" xfId="0" applyFont="1" applyFill="1" applyBorder="1" applyAlignment="1">
      <alignment horizontal="center" vertical="center" wrapText="1"/>
    </xf>
    <xf numFmtId="0" fontId="46" fillId="13" borderId="18" xfId="0" applyFont="1" applyFill="1" applyBorder="1" applyAlignment="1">
      <alignment horizontal="center" vertical="center" wrapText="1"/>
    </xf>
    <xf numFmtId="0" fontId="46" fillId="13" borderId="10" xfId="0" applyFont="1" applyFill="1" applyBorder="1" applyAlignment="1">
      <alignment horizontal="center" vertical="center" wrapText="1"/>
    </xf>
    <xf numFmtId="0" fontId="46" fillId="13" borderId="23" xfId="0" applyFont="1" applyFill="1" applyBorder="1" applyAlignment="1">
      <alignment horizontal="center" vertical="center"/>
    </xf>
    <xf numFmtId="0" fontId="46" fillId="13" borderId="0" xfId="0" applyFont="1" applyFill="1" applyBorder="1" applyAlignment="1">
      <alignment horizontal="center" vertical="center"/>
    </xf>
    <xf numFmtId="0" fontId="46" fillId="13" borderId="12" xfId="0" applyFont="1" applyFill="1" applyBorder="1" applyAlignment="1">
      <alignment horizontal="center" vertical="center"/>
    </xf>
    <xf numFmtId="164" fontId="52" fillId="0" borderId="31" xfId="0" applyNumberFormat="1" applyFont="1" applyBorder="1" applyAlignment="1">
      <alignment horizontal="left" vertical="top" wrapText="1"/>
    </xf>
    <xf numFmtId="0" fontId="49" fillId="13" borderId="32" xfId="0" applyFont="1" applyFill="1" applyBorder="1" applyAlignment="1">
      <alignment horizontal="center" vertical="center"/>
    </xf>
    <xf numFmtId="0" fontId="49" fillId="13" borderId="29" xfId="0" applyFont="1" applyFill="1" applyBorder="1" applyAlignment="1">
      <alignment horizontal="center" vertical="center"/>
    </xf>
    <xf numFmtId="0" fontId="49" fillId="13" borderId="33" xfId="0" applyFont="1" applyFill="1" applyBorder="1" applyAlignment="1">
      <alignment horizontal="center" vertical="center"/>
    </xf>
    <xf numFmtId="0" fontId="49" fillId="13" borderId="34" xfId="0" applyFont="1" applyFill="1" applyBorder="1" applyAlignment="1">
      <alignment horizontal="center" vertical="center" wrapText="1"/>
    </xf>
    <xf numFmtId="0" fontId="49" fillId="13" borderId="0" xfId="0" applyFont="1" applyFill="1" applyBorder="1" applyAlignment="1">
      <alignment horizontal="center" vertical="center" wrapText="1"/>
    </xf>
    <xf numFmtId="0" fontId="49" fillId="13" borderId="35" xfId="0" applyFont="1" applyFill="1" applyBorder="1" applyAlignment="1">
      <alignment horizontal="center" vertical="center" wrapText="1"/>
    </xf>
    <xf numFmtId="0" fontId="49" fillId="13" borderId="36" xfId="0" applyFont="1" applyFill="1" applyBorder="1" applyAlignment="1">
      <alignment horizontal="center" vertical="center" wrapText="1"/>
    </xf>
    <xf numFmtId="0" fontId="49" fillId="13" borderId="37" xfId="0" applyFont="1" applyFill="1" applyBorder="1" applyAlignment="1">
      <alignment horizontal="center" vertical="center" wrapText="1"/>
    </xf>
    <xf numFmtId="0" fontId="49" fillId="13" borderId="38" xfId="0" applyFont="1" applyFill="1" applyBorder="1" applyAlignment="1">
      <alignment horizontal="center" vertical="center" wrapText="1"/>
    </xf>
    <xf numFmtId="164" fontId="49" fillId="13" borderId="15" xfId="0" applyNumberFormat="1" applyFont="1" applyFill="1" applyBorder="1" applyAlignment="1">
      <alignment horizontal="center" vertical="center" wrapText="1"/>
    </xf>
    <xf numFmtId="164" fontId="49" fillId="13" borderId="11" xfId="0" applyNumberFormat="1" applyFont="1" applyFill="1" applyBorder="1" applyAlignment="1">
      <alignment horizontal="center" vertical="center" wrapText="1"/>
    </xf>
    <xf numFmtId="0" fontId="49" fillId="13" borderId="34" xfId="0" applyFont="1" applyFill="1" applyBorder="1" applyAlignment="1">
      <alignment horizontal="center" vertical="center"/>
    </xf>
    <xf numFmtId="0" fontId="49" fillId="13" borderId="0" xfId="0" applyFont="1" applyFill="1" applyBorder="1" applyAlignment="1">
      <alignment horizontal="center" vertical="center"/>
    </xf>
    <xf numFmtId="0" fontId="49" fillId="13" borderId="35" xfId="0" applyFont="1" applyFill="1" applyBorder="1" applyAlignment="1">
      <alignment horizontal="center" vertical="center"/>
    </xf>
    <xf numFmtId="164" fontId="46" fillId="13" borderId="24" xfId="0" applyNumberFormat="1" applyFont="1" applyFill="1" applyBorder="1" applyAlignment="1">
      <alignment vertical="center"/>
    </xf>
    <xf numFmtId="164" fontId="46" fillId="13" borderId="22" xfId="0" applyNumberFormat="1" applyFont="1" applyFill="1" applyBorder="1" applyAlignment="1">
      <alignment vertical="center"/>
    </xf>
    <xf numFmtId="164" fontId="46" fillId="13" borderId="15" xfId="0" applyNumberFormat="1" applyFont="1" applyFill="1" applyBorder="1" applyAlignment="1">
      <alignment horizontal="center" vertical="center"/>
    </xf>
    <xf numFmtId="164" fontId="46" fillId="13" borderId="11" xfId="0" applyNumberFormat="1" applyFont="1" applyFill="1" applyBorder="1" applyAlignment="1">
      <alignment horizontal="center" vertical="center"/>
    </xf>
    <xf numFmtId="164" fontId="46" fillId="13" borderId="15" xfId="0" applyNumberFormat="1" applyFont="1" applyFill="1" applyBorder="1" applyAlignment="1">
      <alignment horizontal="center" vertical="center" wrapText="1"/>
    </xf>
    <xf numFmtId="164" fontId="46" fillId="13" borderId="11" xfId="0" applyNumberFormat="1" applyFont="1" applyFill="1" applyBorder="1" applyAlignment="1">
      <alignment horizontal="center" vertical="center" wrapText="1"/>
    </xf>
    <xf numFmtId="164" fontId="45" fillId="0" borderId="39" xfId="0" applyNumberFormat="1" applyFont="1" applyBorder="1" applyAlignment="1">
      <alignment vertical="center"/>
    </xf>
    <xf numFmtId="0" fontId="46" fillId="13" borderId="22" xfId="0" applyFont="1" applyFill="1" applyBorder="1" applyAlignment="1">
      <alignment horizontal="center" vertical="center"/>
    </xf>
    <xf numFmtId="0" fontId="46" fillId="13" borderId="18" xfId="0" applyFont="1" applyFill="1" applyBorder="1" applyAlignment="1">
      <alignment horizontal="center" vertical="center"/>
    </xf>
    <xf numFmtId="0" fontId="46" fillId="13" borderId="10" xfId="0" applyFont="1" applyFill="1" applyBorder="1" applyAlignment="1">
      <alignment horizontal="center" vertical="center"/>
    </xf>
    <xf numFmtId="0" fontId="46" fillId="13" borderId="24" xfId="0" applyFont="1" applyFill="1" applyBorder="1" applyAlignment="1">
      <alignment vertical="center"/>
    </xf>
    <xf numFmtId="0" fontId="46" fillId="13" borderId="22" xfId="0" applyFont="1" applyFill="1" applyBorder="1" applyAlignment="1">
      <alignment vertical="center"/>
    </xf>
    <xf numFmtId="0" fontId="46" fillId="13" borderId="15" xfId="0" applyFont="1" applyFill="1" applyBorder="1" applyAlignment="1">
      <alignment horizontal="center" vertical="center" wrapText="1"/>
    </xf>
    <xf numFmtId="0" fontId="46" fillId="13" borderId="11" xfId="0" applyFont="1" applyFill="1" applyBorder="1" applyAlignment="1">
      <alignment horizontal="center" vertical="center" wrapText="1"/>
    </xf>
    <xf numFmtId="0" fontId="46" fillId="13" borderId="15" xfId="0" applyFont="1" applyFill="1" applyBorder="1" applyAlignment="1">
      <alignment horizontal="center" vertical="center"/>
    </xf>
    <xf numFmtId="0" fontId="46" fillId="13" borderId="11" xfId="0" applyFont="1" applyFill="1" applyBorder="1" applyAlignment="1">
      <alignment horizontal="center" vertical="center"/>
    </xf>
    <xf numFmtId="0" fontId="46" fillId="13" borderId="17" xfId="0" applyFont="1" applyFill="1" applyBorder="1" applyAlignment="1">
      <alignment horizontal="center" vertical="center"/>
    </xf>
    <xf numFmtId="0" fontId="46" fillId="13" borderId="39" xfId="0" applyFont="1" applyFill="1" applyBorder="1" applyAlignment="1">
      <alignment horizontal="center" vertical="center"/>
    </xf>
    <xf numFmtId="0" fontId="46" fillId="13" borderId="16" xfId="0" applyFont="1" applyFill="1" applyBorder="1" applyAlignment="1">
      <alignment horizontal="center" vertical="center"/>
    </xf>
    <xf numFmtId="0" fontId="46" fillId="13" borderId="13" xfId="0" applyFont="1" applyFill="1" applyBorder="1" applyAlignment="1">
      <alignment horizontal="center" vertical="center"/>
    </xf>
    <xf numFmtId="0" fontId="46" fillId="13" borderId="40" xfId="0" applyFont="1" applyFill="1" applyBorder="1" applyAlignment="1">
      <alignment horizontal="center" vertical="center"/>
    </xf>
    <xf numFmtId="0" fontId="46" fillId="13" borderId="41" xfId="0" applyFont="1" applyFill="1" applyBorder="1" applyAlignment="1">
      <alignment horizontal="center" vertical="center"/>
    </xf>
    <xf numFmtId="0" fontId="46" fillId="13" borderId="42" xfId="0" applyFont="1" applyFill="1" applyBorder="1" applyAlignment="1">
      <alignment horizontal="center" vertical="center"/>
    </xf>
    <xf numFmtId="0" fontId="45" fillId="0" borderId="23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center" vertical="center" wrapText="1"/>
    </xf>
    <xf numFmtId="0" fontId="46" fillId="33" borderId="39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46" fillId="33" borderId="24" xfId="0" applyFont="1" applyFill="1" applyBorder="1" applyAlignment="1">
      <alignment horizontal="center" vertical="center" wrapText="1"/>
    </xf>
    <xf numFmtId="0" fontId="46" fillId="33" borderId="31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23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22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13" borderId="13" xfId="0" applyFont="1" applyFill="1" applyBorder="1" applyAlignment="1">
      <alignment horizontal="center" vertical="center" wrapText="1"/>
    </xf>
    <xf numFmtId="0" fontId="46" fillId="13" borderId="24" xfId="0" applyFont="1" applyFill="1" applyBorder="1" applyAlignment="1">
      <alignment horizontal="center" vertical="center" wrapText="1"/>
    </xf>
    <xf numFmtId="0" fontId="46" fillId="13" borderId="31" xfId="0" applyFont="1" applyFill="1" applyBorder="1" applyAlignment="1">
      <alignment horizontal="center" vertical="center" wrapText="1"/>
    </xf>
    <xf numFmtId="0" fontId="46" fillId="13" borderId="14" xfId="0" applyFont="1" applyFill="1" applyBorder="1" applyAlignment="1">
      <alignment horizontal="center" vertical="center" wrapText="1"/>
    </xf>
    <xf numFmtId="0" fontId="53" fillId="13" borderId="15" xfId="0" applyFont="1" applyFill="1" applyBorder="1" applyAlignment="1">
      <alignment horizontal="center" vertical="center" wrapText="1"/>
    </xf>
    <xf numFmtId="0" fontId="53" fillId="13" borderId="11" xfId="0" applyFont="1" applyFill="1" applyBorder="1" applyAlignment="1">
      <alignment horizontal="center" vertical="center" wrapText="1"/>
    </xf>
    <xf numFmtId="0" fontId="53" fillId="13" borderId="17" xfId="0" applyFont="1" applyFill="1" applyBorder="1" applyAlignment="1">
      <alignment horizontal="center" vertical="center" wrapText="1"/>
    </xf>
    <xf numFmtId="0" fontId="53" fillId="13" borderId="39" xfId="0" applyFont="1" applyFill="1" applyBorder="1" applyAlignment="1">
      <alignment horizontal="center" vertical="center" wrapText="1"/>
    </xf>
    <xf numFmtId="0" fontId="53" fillId="13" borderId="16" xfId="0" applyFont="1" applyFill="1" applyBorder="1" applyAlignment="1">
      <alignment horizontal="center" vertical="center" wrapText="1"/>
    </xf>
    <xf numFmtId="0" fontId="53" fillId="13" borderId="24" xfId="0" applyFont="1" applyFill="1" applyBorder="1" applyAlignment="1">
      <alignment horizontal="center" vertical="center"/>
    </xf>
    <xf numFmtId="0" fontId="53" fillId="13" borderId="31" xfId="0" applyFont="1" applyFill="1" applyBorder="1" applyAlignment="1">
      <alignment horizontal="center" vertical="center"/>
    </xf>
    <xf numFmtId="0" fontId="53" fillId="13" borderId="40" xfId="0" applyFont="1" applyFill="1" applyBorder="1" applyAlignment="1">
      <alignment horizontal="center" vertical="center"/>
    </xf>
    <xf numFmtId="0" fontId="53" fillId="13" borderId="23" xfId="0" applyFont="1" applyFill="1" applyBorder="1" applyAlignment="1">
      <alignment horizontal="center" vertical="center"/>
    </xf>
    <xf numFmtId="0" fontId="53" fillId="13" borderId="0" xfId="0" applyFont="1" applyFill="1" applyBorder="1" applyAlignment="1">
      <alignment horizontal="center" vertical="center"/>
    </xf>
    <xf numFmtId="0" fontId="53" fillId="13" borderId="41" xfId="0" applyFont="1" applyFill="1" applyBorder="1" applyAlignment="1">
      <alignment horizontal="center" vertical="center"/>
    </xf>
    <xf numFmtId="0" fontId="53" fillId="13" borderId="22" xfId="0" applyFont="1" applyFill="1" applyBorder="1" applyAlignment="1">
      <alignment horizontal="center" vertical="center"/>
    </xf>
    <xf numFmtId="0" fontId="53" fillId="13" borderId="18" xfId="0" applyFont="1" applyFill="1" applyBorder="1" applyAlignment="1">
      <alignment horizontal="center" vertical="center"/>
    </xf>
    <xf numFmtId="0" fontId="53" fillId="13" borderId="42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57150</xdr:rowOff>
    </xdr:from>
    <xdr:to>
      <xdr:col>1</xdr:col>
      <xdr:colOff>676275</xdr:colOff>
      <xdr:row>5</xdr:row>
      <xdr:rowOff>66675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28600"/>
          <a:ext cx="6381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1</xdr:row>
      <xdr:rowOff>85725</xdr:rowOff>
    </xdr:from>
    <xdr:to>
      <xdr:col>6</xdr:col>
      <xdr:colOff>838200</xdr:colOff>
      <xdr:row>4</xdr:row>
      <xdr:rowOff>133350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15525" y="257175"/>
          <a:ext cx="1533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86</xdr:row>
      <xdr:rowOff>123825</xdr:rowOff>
    </xdr:from>
    <xdr:to>
      <xdr:col>6</xdr:col>
      <xdr:colOff>676275</xdr:colOff>
      <xdr:row>96</xdr:row>
      <xdr:rowOff>104775</xdr:rowOff>
    </xdr:to>
    <xdr:grpSp>
      <xdr:nvGrpSpPr>
        <xdr:cNvPr id="3" name="Grupo 4"/>
        <xdr:cNvGrpSpPr>
          <a:grpSpLocks/>
        </xdr:cNvGrpSpPr>
      </xdr:nvGrpSpPr>
      <xdr:grpSpPr>
        <a:xfrm>
          <a:off x="285750" y="15954375"/>
          <a:ext cx="11001375" cy="1885950"/>
          <a:chOff x="704850" y="15925800"/>
          <a:chExt cx="5972174" cy="1114425"/>
        </a:xfrm>
        <a:solidFill>
          <a:srgbClr val="FFFFFF"/>
        </a:solidFill>
      </xdr:grpSpPr>
      <xdr:sp>
        <xdr:nvSpPr>
          <xdr:cNvPr id="4" name="CuadroTexto 4"/>
          <xdr:cNvSpPr txBox="1">
            <a:spLocks noChangeArrowheads="1"/>
          </xdr:cNvSpPr>
        </xdr:nvSpPr>
        <xdr:spPr>
          <a:xfrm>
            <a:off x="704850" y="15925800"/>
            <a:ext cx="1887207" cy="11144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Autorizó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Lic. Marco Antonio Avilés Rivera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 General</a:t>
            </a:r>
          </a:p>
        </xdr:txBody>
      </xdr:sp>
      <xdr:sp>
        <xdr:nvSpPr>
          <xdr:cNvPr id="5" name="CuadroTexto 5"/>
          <xdr:cNvSpPr txBox="1">
            <a:spLocks noChangeArrowheads="1"/>
          </xdr:cNvSpPr>
        </xdr:nvSpPr>
        <xdr:spPr>
          <a:xfrm>
            <a:off x="2602508" y="15925800"/>
            <a:ext cx="1882728" cy="11144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Revisó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L.E. Jorge Gabriel Aranda Gómez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 Administrativo</a:t>
            </a:r>
          </a:p>
        </xdr:txBody>
      </xdr:sp>
      <xdr:sp>
        <xdr:nvSpPr>
          <xdr:cNvPr id="6" name="CuadroTexto 6"/>
          <xdr:cNvSpPr txBox="1">
            <a:spLocks noChangeArrowheads="1"/>
          </xdr:cNvSpPr>
        </xdr:nvSpPr>
        <xdr:spPr>
          <a:xfrm>
            <a:off x="4495687" y="15925800"/>
            <a:ext cx="2181337" cy="11144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Elaboró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L.C.P. Miguel Arcángel Burgos Morales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Jefe de Departamento de Contabilidad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1</xdr:row>
      <xdr:rowOff>104775</xdr:rowOff>
    </xdr:from>
    <xdr:to>
      <xdr:col>1</xdr:col>
      <xdr:colOff>838200</xdr:colOff>
      <xdr:row>5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66700"/>
          <a:ext cx="6381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46</xdr:row>
      <xdr:rowOff>47625</xdr:rowOff>
    </xdr:from>
    <xdr:to>
      <xdr:col>9</xdr:col>
      <xdr:colOff>19050</xdr:colOff>
      <xdr:row>55</xdr:row>
      <xdr:rowOff>19050</xdr:rowOff>
    </xdr:to>
    <xdr:grpSp>
      <xdr:nvGrpSpPr>
        <xdr:cNvPr id="2" name="Grupo 3"/>
        <xdr:cNvGrpSpPr>
          <a:grpSpLocks/>
        </xdr:cNvGrpSpPr>
      </xdr:nvGrpSpPr>
      <xdr:grpSpPr>
        <a:xfrm>
          <a:off x="304800" y="9115425"/>
          <a:ext cx="9591675" cy="1685925"/>
          <a:chOff x="704850" y="15925800"/>
          <a:chExt cx="5972174" cy="1114425"/>
        </a:xfrm>
        <a:solidFill>
          <a:srgbClr val="FFFFFF"/>
        </a:solidFill>
      </xdr:grpSpPr>
      <xdr:sp>
        <xdr:nvSpPr>
          <xdr:cNvPr id="3" name="CuadroTexto 3"/>
          <xdr:cNvSpPr txBox="1">
            <a:spLocks noChangeArrowheads="1"/>
          </xdr:cNvSpPr>
        </xdr:nvSpPr>
        <xdr:spPr>
          <a:xfrm>
            <a:off x="704850" y="15925800"/>
            <a:ext cx="1885714" cy="11144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Autorizó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Lic. Marco Antonio Avilés Rivera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 General</a:t>
            </a:r>
          </a:p>
        </xdr:txBody>
      </xdr:sp>
      <xdr:sp>
        <xdr:nvSpPr>
          <xdr:cNvPr id="4" name="CuadroTexto 4"/>
          <xdr:cNvSpPr txBox="1">
            <a:spLocks noChangeArrowheads="1"/>
          </xdr:cNvSpPr>
        </xdr:nvSpPr>
        <xdr:spPr>
          <a:xfrm>
            <a:off x="2602508" y="15925800"/>
            <a:ext cx="1885714" cy="11144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Revisó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L.E. Jorge Gabriel Aranda Gómez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 Administrativo</a:t>
            </a:r>
          </a:p>
        </xdr:txBody>
      </xdr:sp>
      <xdr:sp>
        <xdr:nvSpPr>
          <xdr:cNvPr id="5" name="CuadroTexto 5"/>
          <xdr:cNvSpPr txBox="1">
            <a:spLocks noChangeArrowheads="1"/>
          </xdr:cNvSpPr>
        </xdr:nvSpPr>
        <xdr:spPr>
          <a:xfrm>
            <a:off x="4494194" y="15925800"/>
            <a:ext cx="2182830" cy="11144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Elaboró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L.C.P. Miguel Arcángel Burgos Morales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Jefe de Departamento de Contabilidad</a:t>
            </a:r>
          </a:p>
        </xdr:txBody>
      </xdr:sp>
    </xdr:grpSp>
    <xdr:clientData/>
  </xdr:twoCellAnchor>
  <xdr:twoCellAnchor editAs="oneCell">
    <xdr:from>
      <xdr:col>7</xdr:col>
      <xdr:colOff>295275</xdr:colOff>
      <xdr:row>1</xdr:row>
      <xdr:rowOff>104775</xdr:rowOff>
    </xdr:from>
    <xdr:to>
      <xdr:col>8</xdr:col>
      <xdr:colOff>895350</xdr:colOff>
      <xdr:row>4</xdr:row>
      <xdr:rowOff>152400</xdr:rowOff>
    </xdr:to>
    <xdr:pic>
      <xdr:nvPicPr>
        <xdr:cNvPr id="6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39125" y="266700"/>
          <a:ext cx="1533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29</xdr:row>
      <xdr:rowOff>47625</xdr:rowOff>
    </xdr:from>
    <xdr:to>
      <xdr:col>11</xdr:col>
      <xdr:colOff>923925</xdr:colOff>
      <xdr:row>37</xdr:row>
      <xdr:rowOff>19050</xdr:rowOff>
    </xdr:to>
    <xdr:grpSp>
      <xdr:nvGrpSpPr>
        <xdr:cNvPr id="1" name="Grupo 3"/>
        <xdr:cNvGrpSpPr>
          <a:grpSpLocks/>
        </xdr:cNvGrpSpPr>
      </xdr:nvGrpSpPr>
      <xdr:grpSpPr>
        <a:xfrm>
          <a:off x="219075" y="7124700"/>
          <a:ext cx="11887200" cy="1495425"/>
          <a:chOff x="704850" y="15925800"/>
          <a:chExt cx="5972174" cy="1114425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704850" y="15925800"/>
            <a:ext cx="1885714" cy="11144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Autorizó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Lic. Marco Antonio Avilés Rivera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 General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2599522" y="15925800"/>
            <a:ext cx="1885714" cy="11144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Revisó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L.E. Jorge Gabriel Aranda Gómez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 Administrativo</a:t>
            </a:r>
          </a:p>
        </xdr:txBody>
      </xdr:sp>
      <xdr:sp>
        <xdr:nvSpPr>
          <xdr:cNvPr id="4" name="CuadroTexto 4"/>
          <xdr:cNvSpPr txBox="1">
            <a:spLocks noChangeArrowheads="1"/>
          </xdr:cNvSpPr>
        </xdr:nvSpPr>
        <xdr:spPr>
          <a:xfrm>
            <a:off x="4494194" y="15925800"/>
            <a:ext cx="2182830" cy="11144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Elaboró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L.C.P. Miguel Arcángel Burgos Morales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Jefe de Departamento de Contabilidad</a:t>
            </a:r>
          </a:p>
        </xdr:txBody>
      </xdr:sp>
    </xdr:grpSp>
    <xdr:clientData/>
  </xdr:twoCellAnchor>
  <xdr:twoCellAnchor editAs="oneCell">
    <xdr:from>
      <xdr:col>10</xdr:col>
      <xdr:colOff>295275</xdr:colOff>
      <xdr:row>1</xdr:row>
      <xdr:rowOff>142875</xdr:rowOff>
    </xdr:from>
    <xdr:to>
      <xdr:col>11</xdr:col>
      <xdr:colOff>857250</xdr:colOff>
      <xdr:row>4</xdr:row>
      <xdr:rowOff>104775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06075" y="333375"/>
          <a:ext cx="1533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1</xdr:row>
      <xdr:rowOff>123825</xdr:rowOff>
    </xdr:from>
    <xdr:to>
      <xdr:col>1</xdr:col>
      <xdr:colOff>1009650</xdr:colOff>
      <xdr:row>5</xdr:row>
      <xdr:rowOff>47625</xdr:rowOff>
    </xdr:to>
    <xdr:pic>
      <xdr:nvPicPr>
        <xdr:cNvPr id="6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314325"/>
          <a:ext cx="676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76200</xdr:rowOff>
    </xdr:from>
    <xdr:to>
      <xdr:col>1</xdr:col>
      <xdr:colOff>781050</xdr:colOff>
      <xdr:row>5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47650"/>
          <a:ext cx="7810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933450</xdr:colOff>
      <xdr:row>1</xdr:row>
      <xdr:rowOff>66675</xdr:rowOff>
    </xdr:from>
    <xdr:to>
      <xdr:col>4</xdr:col>
      <xdr:colOff>1266825</xdr:colOff>
      <xdr:row>4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86600" y="238125"/>
          <a:ext cx="1533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90</xdr:row>
      <xdr:rowOff>9525</xdr:rowOff>
    </xdr:from>
    <xdr:to>
      <xdr:col>4</xdr:col>
      <xdr:colOff>1323975</xdr:colOff>
      <xdr:row>99</xdr:row>
      <xdr:rowOff>142875</xdr:rowOff>
    </xdr:to>
    <xdr:grpSp>
      <xdr:nvGrpSpPr>
        <xdr:cNvPr id="3" name="Grupo 3"/>
        <xdr:cNvGrpSpPr>
          <a:grpSpLocks/>
        </xdr:cNvGrpSpPr>
      </xdr:nvGrpSpPr>
      <xdr:grpSpPr>
        <a:xfrm>
          <a:off x="333375" y="16602075"/>
          <a:ext cx="8343900" cy="1847850"/>
          <a:chOff x="704850" y="15925800"/>
          <a:chExt cx="5972174" cy="1114425"/>
        </a:xfrm>
        <a:solidFill>
          <a:srgbClr val="FFFFFF"/>
        </a:solidFill>
      </xdr:grpSpPr>
      <xdr:sp>
        <xdr:nvSpPr>
          <xdr:cNvPr id="4" name="CuadroTexto 4"/>
          <xdr:cNvSpPr txBox="1">
            <a:spLocks noChangeArrowheads="1"/>
          </xdr:cNvSpPr>
        </xdr:nvSpPr>
        <xdr:spPr>
          <a:xfrm>
            <a:off x="704850" y="15925800"/>
            <a:ext cx="1888700" cy="11144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Autorizó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Lic. Marco Antonio Avilés Rivera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 General</a:t>
            </a:r>
          </a:p>
        </xdr:txBody>
      </xdr:sp>
      <xdr:sp>
        <xdr:nvSpPr>
          <xdr:cNvPr id="5" name="CuadroTexto 5"/>
          <xdr:cNvSpPr txBox="1">
            <a:spLocks noChangeArrowheads="1"/>
          </xdr:cNvSpPr>
        </xdr:nvSpPr>
        <xdr:spPr>
          <a:xfrm>
            <a:off x="2599522" y="15925800"/>
            <a:ext cx="1888700" cy="11144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Revisó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L.E. Jorge Gabriel Aranda Gómez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 Administrativo</a:t>
            </a:r>
          </a:p>
        </xdr:txBody>
      </xdr:sp>
      <xdr:sp>
        <xdr:nvSpPr>
          <xdr:cNvPr id="6" name="CuadroTexto 6"/>
          <xdr:cNvSpPr txBox="1">
            <a:spLocks noChangeArrowheads="1"/>
          </xdr:cNvSpPr>
        </xdr:nvSpPr>
        <xdr:spPr>
          <a:xfrm>
            <a:off x="4495687" y="15925800"/>
            <a:ext cx="2181337" cy="11144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Elaboró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L.C.P. Miguel Arcángel Burgos Morales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Jefe de Departamento de Contabilidad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82</xdr:row>
      <xdr:rowOff>38100</xdr:rowOff>
    </xdr:from>
    <xdr:to>
      <xdr:col>7</xdr:col>
      <xdr:colOff>857250</xdr:colOff>
      <xdr:row>91</xdr:row>
      <xdr:rowOff>171450</xdr:rowOff>
    </xdr:to>
    <xdr:grpSp>
      <xdr:nvGrpSpPr>
        <xdr:cNvPr id="1" name="Grupo 3"/>
        <xdr:cNvGrpSpPr>
          <a:grpSpLocks/>
        </xdr:cNvGrpSpPr>
      </xdr:nvGrpSpPr>
      <xdr:grpSpPr>
        <a:xfrm>
          <a:off x="142875" y="17173575"/>
          <a:ext cx="8743950" cy="1847850"/>
          <a:chOff x="704850" y="15925800"/>
          <a:chExt cx="5972174" cy="1114425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704850" y="15925800"/>
            <a:ext cx="1887207" cy="11144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Autorizó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Lic. Marco Antonio Avilés Rivera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 General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2598029" y="15925800"/>
            <a:ext cx="1887207" cy="11144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Revisó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L.E. Jorge Gabriel Aranda Gómez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 Administrativo</a:t>
            </a:r>
          </a:p>
        </xdr:txBody>
      </xdr:sp>
      <xdr:sp>
        <xdr:nvSpPr>
          <xdr:cNvPr id="4" name="CuadroTexto 4"/>
          <xdr:cNvSpPr txBox="1">
            <a:spLocks noChangeArrowheads="1"/>
          </xdr:cNvSpPr>
        </xdr:nvSpPr>
        <xdr:spPr>
          <a:xfrm>
            <a:off x="4497180" y="15925800"/>
            <a:ext cx="2179844" cy="11144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Elaboró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L.C.P. Miguel Arcángel Burgos Morales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Jefe de Departamento de Contabilidad</a:t>
            </a:r>
          </a:p>
        </xdr:txBody>
      </xdr:sp>
    </xdr:grpSp>
    <xdr:clientData/>
  </xdr:twoCellAnchor>
  <xdr:twoCellAnchor editAs="oneCell">
    <xdr:from>
      <xdr:col>1</xdr:col>
      <xdr:colOff>104775</xdr:colOff>
      <xdr:row>1</xdr:row>
      <xdr:rowOff>38100</xdr:rowOff>
    </xdr:from>
    <xdr:to>
      <xdr:col>1</xdr:col>
      <xdr:colOff>885825</xdr:colOff>
      <xdr:row>5</xdr:row>
      <xdr:rowOff>85725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09550"/>
          <a:ext cx="7810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238125</xdr:colOff>
      <xdr:row>1</xdr:row>
      <xdr:rowOff>85725</xdr:rowOff>
    </xdr:from>
    <xdr:to>
      <xdr:col>7</xdr:col>
      <xdr:colOff>781050</xdr:colOff>
      <xdr:row>4</xdr:row>
      <xdr:rowOff>133350</xdr:rowOff>
    </xdr:to>
    <xdr:pic>
      <xdr:nvPicPr>
        <xdr:cNvPr id="6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77100" y="257175"/>
          <a:ext cx="1533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171450</xdr:colOff>
      <xdr:row>2</xdr:row>
      <xdr:rowOff>0</xdr:rowOff>
    </xdr:from>
    <xdr:to>
      <xdr:col>8</xdr:col>
      <xdr:colOff>723900</xdr:colOff>
      <xdr:row>5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333375"/>
          <a:ext cx="1533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</xdr:row>
      <xdr:rowOff>123825</xdr:rowOff>
    </xdr:from>
    <xdr:to>
      <xdr:col>2</xdr:col>
      <xdr:colOff>57150</xdr:colOff>
      <xdr:row>5</xdr:row>
      <xdr:rowOff>133350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295275"/>
          <a:ext cx="6381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164</xdr:row>
      <xdr:rowOff>66675</xdr:rowOff>
    </xdr:from>
    <xdr:to>
      <xdr:col>8</xdr:col>
      <xdr:colOff>1000125</xdr:colOff>
      <xdr:row>174</xdr:row>
      <xdr:rowOff>0</xdr:rowOff>
    </xdr:to>
    <xdr:grpSp>
      <xdr:nvGrpSpPr>
        <xdr:cNvPr id="3" name="Grupo 3"/>
        <xdr:cNvGrpSpPr>
          <a:grpSpLocks/>
        </xdr:cNvGrpSpPr>
      </xdr:nvGrpSpPr>
      <xdr:grpSpPr>
        <a:xfrm>
          <a:off x="285750" y="27270075"/>
          <a:ext cx="9886950" cy="1809750"/>
          <a:chOff x="704850" y="15925800"/>
          <a:chExt cx="5972174" cy="1114425"/>
        </a:xfrm>
        <a:solidFill>
          <a:srgbClr val="FFFFFF"/>
        </a:solidFill>
      </xdr:grpSpPr>
      <xdr:sp>
        <xdr:nvSpPr>
          <xdr:cNvPr id="4" name="CuadroTexto 4"/>
          <xdr:cNvSpPr txBox="1">
            <a:spLocks noChangeArrowheads="1"/>
          </xdr:cNvSpPr>
        </xdr:nvSpPr>
        <xdr:spPr>
          <a:xfrm>
            <a:off x="704850" y="15925800"/>
            <a:ext cx="1887207" cy="11144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Autorizó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Lic. Marco Antonio Avilés Rivera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 General</a:t>
            </a:r>
          </a:p>
        </xdr:txBody>
      </xdr:sp>
      <xdr:sp>
        <xdr:nvSpPr>
          <xdr:cNvPr id="5" name="CuadroTexto 5"/>
          <xdr:cNvSpPr txBox="1">
            <a:spLocks noChangeArrowheads="1"/>
          </xdr:cNvSpPr>
        </xdr:nvSpPr>
        <xdr:spPr>
          <a:xfrm>
            <a:off x="2598029" y="15925800"/>
            <a:ext cx="1887207" cy="11144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Revisó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L.E. Jorge Gabriel Aranda Gómez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 Administrativo</a:t>
            </a:r>
          </a:p>
        </xdr:txBody>
      </xdr:sp>
      <xdr:sp>
        <xdr:nvSpPr>
          <xdr:cNvPr id="6" name="CuadroTexto 6"/>
          <xdr:cNvSpPr txBox="1">
            <a:spLocks noChangeArrowheads="1"/>
          </xdr:cNvSpPr>
        </xdr:nvSpPr>
        <xdr:spPr>
          <a:xfrm>
            <a:off x="4495687" y="15925800"/>
            <a:ext cx="2181337" cy="11144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Elaboró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L.C.P. Miguel Arcángel Burgos Morales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Jefe de Departamento de Contabilidad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247650</xdr:colOff>
      <xdr:row>1</xdr:row>
      <xdr:rowOff>47625</xdr:rowOff>
    </xdr:from>
    <xdr:to>
      <xdr:col>7</xdr:col>
      <xdr:colOff>828675</xdr:colOff>
      <xdr:row>4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219075"/>
          <a:ext cx="1533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</xdr:row>
      <xdr:rowOff>123825</xdr:rowOff>
    </xdr:from>
    <xdr:to>
      <xdr:col>1</xdr:col>
      <xdr:colOff>733425</xdr:colOff>
      <xdr:row>5</xdr:row>
      <xdr:rowOff>161925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295275"/>
          <a:ext cx="676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34</xdr:row>
      <xdr:rowOff>85725</xdr:rowOff>
    </xdr:from>
    <xdr:to>
      <xdr:col>8</xdr:col>
      <xdr:colOff>0</xdr:colOff>
      <xdr:row>44</xdr:row>
      <xdr:rowOff>142875</xdr:rowOff>
    </xdr:to>
    <xdr:grpSp>
      <xdr:nvGrpSpPr>
        <xdr:cNvPr id="3" name="Grupo 8"/>
        <xdr:cNvGrpSpPr>
          <a:grpSpLocks/>
        </xdr:cNvGrpSpPr>
      </xdr:nvGrpSpPr>
      <xdr:grpSpPr>
        <a:xfrm>
          <a:off x="266700" y="5829300"/>
          <a:ext cx="8029575" cy="1676400"/>
          <a:chOff x="704850" y="15925800"/>
          <a:chExt cx="5972174" cy="1114425"/>
        </a:xfrm>
        <a:solidFill>
          <a:srgbClr val="FFFFFF"/>
        </a:solidFill>
      </xdr:grpSpPr>
      <xdr:sp>
        <xdr:nvSpPr>
          <xdr:cNvPr id="4" name="CuadroTexto 4"/>
          <xdr:cNvSpPr txBox="1">
            <a:spLocks noChangeArrowheads="1"/>
          </xdr:cNvSpPr>
        </xdr:nvSpPr>
        <xdr:spPr>
          <a:xfrm>
            <a:off x="704850" y="15925800"/>
            <a:ext cx="1884221" cy="11144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Autorizó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Lic. Marco Antonio Avilés Rivera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 General</a:t>
            </a:r>
          </a:p>
        </xdr:txBody>
      </xdr:sp>
      <xdr:sp>
        <xdr:nvSpPr>
          <xdr:cNvPr id="5" name="CuadroTexto 5"/>
          <xdr:cNvSpPr txBox="1">
            <a:spLocks noChangeArrowheads="1"/>
          </xdr:cNvSpPr>
        </xdr:nvSpPr>
        <xdr:spPr>
          <a:xfrm>
            <a:off x="2604001" y="15925800"/>
            <a:ext cx="1884221" cy="11144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Revisó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L.E. Jorge Gabriel Aranda Gómez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 Administrativo</a:t>
            </a:r>
          </a:p>
        </xdr:txBody>
      </xdr:sp>
      <xdr:sp>
        <xdr:nvSpPr>
          <xdr:cNvPr id="6" name="CuadroTexto 6"/>
          <xdr:cNvSpPr txBox="1">
            <a:spLocks noChangeArrowheads="1"/>
          </xdr:cNvSpPr>
        </xdr:nvSpPr>
        <xdr:spPr>
          <a:xfrm>
            <a:off x="4495687" y="15925800"/>
            <a:ext cx="2181337" cy="11144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Elaboró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L.C.P. Miguel Arcángel Burgos Morales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Jefe de Departamento de Contabilidad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152400</xdr:rowOff>
    </xdr:from>
    <xdr:to>
      <xdr:col>0</xdr:col>
      <xdr:colOff>733425</xdr:colOff>
      <xdr:row>6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23850"/>
          <a:ext cx="6381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</xdr:colOff>
      <xdr:row>1</xdr:row>
      <xdr:rowOff>114300</xdr:rowOff>
    </xdr:from>
    <xdr:to>
      <xdr:col>6</xdr:col>
      <xdr:colOff>800100</xdr:colOff>
      <xdr:row>5</xdr:row>
      <xdr:rowOff>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48525" y="285750"/>
          <a:ext cx="1533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91</xdr:row>
      <xdr:rowOff>133350</xdr:rowOff>
    </xdr:from>
    <xdr:to>
      <xdr:col>7</xdr:col>
      <xdr:colOff>9525</xdr:colOff>
      <xdr:row>100</xdr:row>
      <xdr:rowOff>180975</xdr:rowOff>
    </xdr:to>
    <xdr:grpSp>
      <xdr:nvGrpSpPr>
        <xdr:cNvPr id="3" name="Grupo 7"/>
        <xdr:cNvGrpSpPr>
          <a:grpSpLocks/>
        </xdr:cNvGrpSpPr>
      </xdr:nvGrpSpPr>
      <xdr:grpSpPr>
        <a:xfrm>
          <a:off x="9525" y="15582900"/>
          <a:ext cx="9001125" cy="1762125"/>
          <a:chOff x="704850" y="15925800"/>
          <a:chExt cx="5972174" cy="1114425"/>
        </a:xfrm>
        <a:solidFill>
          <a:srgbClr val="FFFFFF"/>
        </a:solidFill>
      </xdr:grpSpPr>
      <xdr:sp>
        <xdr:nvSpPr>
          <xdr:cNvPr id="4" name="CuadroTexto 4"/>
          <xdr:cNvSpPr txBox="1">
            <a:spLocks noChangeArrowheads="1"/>
          </xdr:cNvSpPr>
        </xdr:nvSpPr>
        <xdr:spPr>
          <a:xfrm>
            <a:off x="704850" y="15925800"/>
            <a:ext cx="1882728" cy="11144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Autorizó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Lic. Marco Antonio Avilés Rivera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 General</a:t>
            </a:r>
          </a:p>
        </xdr:txBody>
      </xdr:sp>
      <xdr:sp>
        <xdr:nvSpPr>
          <xdr:cNvPr id="5" name="CuadroTexto 5"/>
          <xdr:cNvSpPr txBox="1">
            <a:spLocks noChangeArrowheads="1"/>
          </xdr:cNvSpPr>
        </xdr:nvSpPr>
        <xdr:spPr>
          <a:xfrm>
            <a:off x="2601015" y="15925800"/>
            <a:ext cx="1882728" cy="11144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Revisó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L.E. Jorge Gabriel Aranda Gómez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 Administrativo</a:t>
            </a:r>
          </a:p>
        </xdr:txBody>
      </xdr:sp>
      <xdr:sp>
        <xdr:nvSpPr>
          <xdr:cNvPr id="6" name="CuadroTexto 6"/>
          <xdr:cNvSpPr txBox="1">
            <a:spLocks noChangeArrowheads="1"/>
          </xdr:cNvSpPr>
        </xdr:nvSpPr>
        <xdr:spPr>
          <a:xfrm>
            <a:off x="4497180" y="15925800"/>
            <a:ext cx="2179844" cy="11144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Elaboró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L.C.P. Miguel Arcángel Burgos Morales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Jefe de Departamento de Contabilidad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</xdr:colOff>
      <xdr:row>0</xdr:row>
      <xdr:rowOff>161925</xdr:rowOff>
    </xdr:from>
    <xdr:to>
      <xdr:col>6</xdr:col>
      <xdr:colOff>800100</xdr:colOff>
      <xdr:row>3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161925"/>
          <a:ext cx="1533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76200</xdr:rowOff>
    </xdr:from>
    <xdr:to>
      <xdr:col>0</xdr:col>
      <xdr:colOff>771525</xdr:colOff>
      <xdr:row>3</xdr:row>
      <xdr:rowOff>161925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76200"/>
          <a:ext cx="6381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34</xdr:row>
      <xdr:rowOff>57150</xdr:rowOff>
    </xdr:from>
    <xdr:to>
      <xdr:col>7</xdr:col>
      <xdr:colOff>9525</xdr:colOff>
      <xdr:row>43</xdr:row>
      <xdr:rowOff>171450</xdr:rowOff>
    </xdr:to>
    <xdr:grpSp>
      <xdr:nvGrpSpPr>
        <xdr:cNvPr id="3" name="Grupo 3"/>
        <xdr:cNvGrpSpPr>
          <a:grpSpLocks/>
        </xdr:cNvGrpSpPr>
      </xdr:nvGrpSpPr>
      <xdr:grpSpPr>
        <a:xfrm>
          <a:off x="0" y="6953250"/>
          <a:ext cx="8029575" cy="1828800"/>
          <a:chOff x="704850" y="15925800"/>
          <a:chExt cx="5972174" cy="1114425"/>
        </a:xfrm>
        <a:solidFill>
          <a:srgbClr val="FFFFFF"/>
        </a:solidFill>
      </xdr:grpSpPr>
      <xdr:sp>
        <xdr:nvSpPr>
          <xdr:cNvPr id="4" name="CuadroTexto 4"/>
          <xdr:cNvSpPr txBox="1">
            <a:spLocks noChangeArrowheads="1"/>
          </xdr:cNvSpPr>
        </xdr:nvSpPr>
        <xdr:spPr>
          <a:xfrm>
            <a:off x="704850" y="15925800"/>
            <a:ext cx="1885714" cy="11144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Autorizó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Lic. Marco Antonio Avilés Rivera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 General</a:t>
            </a:r>
          </a:p>
        </xdr:txBody>
      </xdr:sp>
      <xdr:sp>
        <xdr:nvSpPr>
          <xdr:cNvPr id="5" name="CuadroTexto 5"/>
          <xdr:cNvSpPr txBox="1">
            <a:spLocks noChangeArrowheads="1"/>
          </xdr:cNvSpPr>
        </xdr:nvSpPr>
        <xdr:spPr>
          <a:xfrm>
            <a:off x="2601015" y="15925800"/>
            <a:ext cx="1885714" cy="11144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Revisó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L.E. Jorge Gabriel Aranda Gómez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 Administrativo</a:t>
            </a:r>
          </a:p>
        </xdr:txBody>
      </xdr:sp>
      <xdr:sp>
        <xdr:nvSpPr>
          <xdr:cNvPr id="6" name="CuadroTexto 6"/>
          <xdr:cNvSpPr txBox="1">
            <a:spLocks noChangeArrowheads="1"/>
          </xdr:cNvSpPr>
        </xdr:nvSpPr>
        <xdr:spPr>
          <a:xfrm>
            <a:off x="4495687" y="15925800"/>
            <a:ext cx="2181337" cy="11144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Elaboró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L.C.P. Miguel Arcángel Burgos Morales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Jefe de Departamento de Contabilidad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I91" sqref="I91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65" t="s">
        <v>124</v>
      </c>
      <c r="C2" s="166"/>
      <c r="D2" s="166"/>
      <c r="E2" s="166"/>
      <c r="F2" s="166"/>
      <c r="G2" s="167"/>
    </row>
    <row r="3" spans="2:7" ht="12.75">
      <c r="B3" s="174" t="s">
        <v>123</v>
      </c>
      <c r="C3" s="175"/>
      <c r="D3" s="175"/>
      <c r="E3" s="175"/>
      <c r="F3" s="175"/>
      <c r="G3" s="176"/>
    </row>
    <row r="4" spans="2:7" ht="12.75">
      <c r="B4" s="168" t="s">
        <v>122</v>
      </c>
      <c r="C4" s="169"/>
      <c r="D4" s="169"/>
      <c r="E4" s="169"/>
      <c r="F4" s="169"/>
      <c r="G4" s="170"/>
    </row>
    <row r="5" spans="2:7" ht="12.75">
      <c r="B5" s="168" t="s">
        <v>121</v>
      </c>
      <c r="C5" s="169"/>
      <c r="D5" s="169"/>
      <c r="E5" s="169"/>
      <c r="F5" s="169"/>
      <c r="G5" s="170"/>
    </row>
    <row r="6" spans="2:7" ht="13.5" thickBot="1">
      <c r="B6" s="171" t="s">
        <v>120</v>
      </c>
      <c r="C6" s="172"/>
      <c r="D6" s="172"/>
      <c r="E6" s="172"/>
      <c r="F6" s="172"/>
      <c r="G6" s="173"/>
    </row>
    <row r="7" spans="2:7" ht="26.25" thickBot="1">
      <c r="B7" s="19" t="s">
        <v>119</v>
      </c>
      <c r="C7" s="17" t="s">
        <v>118</v>
      </c>
      <c r="D7" s="17" t="s">
        <v>117</v>
      </c>
      <c r="E7" s="18" t="s">
        <v>119</v>
      </c>
      <c r="F7" s="17" t="s">
        <v>118</v>
      </c>
      <c r="G7" s="17" t="s">
        <v>117</v>
      </c>
    </row>
    <row r="8" spans="2:7" ht="12.75">
      <c r="B8" s="11" t="s">
        <v>116</v>
      </c>
      <c r="C8" s="16"/>
      <c r="D8" s="16"/>
      <c r="E8" s="8" t="s">
        <v>115</v>
      </c>
      <c r="F8" s="16"/>
      <c r="G8" s="16"/>
    </row>
    <row r="9" spans="2:7" ht="12.75">
      <c r="B9" s="11" t="s">
        <v>114</v>
      </c>
      <c r="C9" s="7"/>
      <c r="D9" s="7"/>
      <c r="E9" s="8" t="s">
        <v>113</v>
      </c>
      <c r="F9" s="7"/>
      <c r="G9" s="7"/>
    </row>
    <row r="10" spans="2:7" ht="12.75">
      <c r="B10" s="9" t="s">
        <v>112</v>
      </c>
      <c r="C10" s="7">
        <f>SUM(C11:C17)</f>
        <v>1055748</v>
      </c>
      <c r="D10" s="7">
        <f>SUM(D11:D17)</f>
        <v>10193311.09</v>
      </c>
      <c r="E10" s="10" t="s">
        <v>111</v>
      </c>
      <c r="F10" s="7">
        <f>SUM(F11:F19)</f>
        <v>9801429.6</v>
      </c>
      <c r="G10" s="7">
        <f>SUM(G11:G19)</f>
        <v>22697171.299999997</v>
      </c>
    </row>
    <row r="11" spans="2:7" ht="12.75">
      <c r="B11" s="14" t="s">
        <v>110</v>
      </c>
      <c r="C11" s="7">
        <v>0</v>
      </c>
      <c r="D11" s="7">
        <v>0</v>
      </c>
      <c r="E11" s="13" t="s">
        <v>109</v>
      </c>
      <c r="F11" s="7">
        <v>4313</v>
      </c>
      <c r="G11" s="7">
        <v>20061.4</v>
      </c>
    </row>
    <row r="12" spans="2:7" ht="12.75">
      <c r="B12" s="14" t="s">
        <v>108</v>
      </c>
      <c r="C12" s="7">
        <v>1055748</v>
      </c>
      <c r="D12" s="7">
        <v>10193311.09</v>
      </c>
      <c r="E12" s="13" t="s">
        <v>107</v>
      </c>
      <c r="F12" s="7">
        <f>7359399.81+2360</f>
        <v>7361759.81</v>
      </c>
      <c r="G12" s="7">
        <v>17102404.3</v>
      </c>
    </row>
    <row r="13" spans="2:7" ht="12.75">
      <c r="B13" s="14" t="s">
        <v>106</v>
      </c>
      <c r="C13" s="7">
        <v>0</v>
      </c>
      <c r="D13" s="7">
        <v>0</v>
      </c>
      <c r="E13" s="13" t="s">
        <v>105</v>
      </c>
      <c r="F13" s="7">
        <v>0</v>
      </c>
      <c r="G13" s="7">
        <v>0</v>
      </c>
    </row>
    <row r="14" spans="2:7" ht="12.75">
      <c r="B14" s="14" t="s">
        <v>104</v>
      </c>
      <c r="C14" s="7">
        <v>0</v>
      </c>
      <c r="D14" s="7">
        <v>0</v>
      </c>
      <c r="E14" s="13" t="s">
        <v>103</v>
      </c>
      <c r="F14" s="7">
        <v>0</v>
      </c>
      <c r="G14" s="7">
        <v>0</v>
      </c>
    </row>
    <row r="15" spans="2:7" ht="12.75">
      <c r="B15" s="14" t="s">
        <v>102</v>
      </c>
      <c r="C15" s="7">
        <v>0</v>
      </c>
      <c r="D15" s="7">
        <v>0</v>
      </c>
      <c r="E15" s="13" t="s">
        <v>101</v>
      </c>
      <c r="F15" s="7">
        <v>0</v>
      </c>
      <c r="G15" s="7">
        <v>0</v>
      </c>
    </row>
    <row r="16" spans="2:7" ht="25.5">
      <c r="B16" s="14" t="s">
        <v>100</v>
      </c>
      <c r="C16" s="7">
        <v>0</v>
      </c>
      <c r="D16" s="7">
        <v>0</v>
      </c>
      <c r="E16" s="13" t="s">
        <v>99</v>
      </c>
      <c r="F16" s="7">
        <v>0</v>
      </c>
      <c r="G16" s="7">
        <v>0</v>
      </c>
    </row>
    <row r="17" spans="2:7" ht="12.75">
      <c r="B17" s="14" t="s">
        <v>98</v>
      </c>
      <c r="C17" s="7">
        <v>0</v>
      </c>
      <c r="D17" s="7">
        <v>0</v>
      </c>
      <c r="E17" s="13" t="s">
        <v>97</v>
      </c>
      <c r="F17" s="7">
        <v>2435356.79</v>
      </c>
      <c r="G17" s="7">
        <v>5574705.6</v>
      </c>
    </row>
    <row r="18" spans="2:7" ht="12.75">
      <c r="B18" s="9" t="s">
        <v>96</v>
      </c>
      <c r="C18" s="7">
        <f>SUM(C19:C25)</f>
        <v>1142395</v>
      </c>
      <c r="D18" s="7">
        <f>SUM(D19:D25)</f>
        <v>8761506.26</v>
      </c>
      <c r="E18" s="13" t="s">
        <v>95</v>
      </c>
      <c r="F18" s="7">
        <v>0</v>
      </c>
      <c r="G18" s="7">
        <v>0</v>
      </c>
    </row>
    <row r="19" spans="2:7" ht="12.75">
      <c r="B19" s="14" t="s">
        <v>94</v>
      </c>
      <c r="C19" s="7">
        <v>0</v>
      </c>
      <c r="D19" s="7">
        <v>0</v>
      </c>
      <c r="E19" s="13" t="s">
        <v>93</v>
      </c>
      <c r="F19" s="7">
        <v>0</v>
      </c>
      <c r="G19" s="7">
        <v>0</v>
      </c>
    </row>
    <row r="20" spans="2:7" ht="12.75">
      <c r="B20" s="14" t="s">
        <v>92</v>
      </c>
      <c r="C20" s="7">
        <v>0</v>
      </c>
      <c r="D20" s="7">
        <v>0</v>
      </c>
      <c r="E20" s="10" t="s">
        <v>91</v>
      </c>
      <c r="F20" s="7">
        <f>SUM(F21:F23)</f>
        <v>0</v>
      </c>
      <c r="G20" s="7">
        <f>SUM(G21:G23)</f>
        <v>0</v>
      </c>
    </row>
    <row r="21" spans="2:7" ht="12.75">
      <c r="B21" s="14" t="s">
        <v>90</v>
      </c>
      <c r="C21" s="7">
        <v>1142395</v>
      </c>
      <c r="D21" s="7">
        <v>8761506.26</v>
      </c>
      <c r="E21" s="13" t="s">
        <v>89</v>
      </c>
      <c r="F21" s="7">
        <v>0</v>
      </c>
      <c r="G21" s="7">
        <v>0</v>
      </c>
    </row>
    <row r="22" spans="2:7" ht="12.75">
      <c r="B22" s="14" t="s">
        <v>88</v>
      </c>
      <c r="C22" s="7">
        <v>0</v>
      </c>
      <c r="D22" s="7">
        <v>0</v>
      </c>
      <c r="E22" s="15" t="s">
        <v>87</v>
      </c>
      <c r="F22" s="7">
        <v>0</v>
      </c>
      <c r="G22" s="7">
        <v>0</v>
      </c>
    </row>
    <row r="23" spans="2:7" ht="12.75">
      <c r="B23" s="14" t="s">
        <v>86</v>
      </c>
      <c r="C23" s="7">
        <v>0</v>
      </c>
      <c r="D23" s="7">
        <v>0</v>
      </c>
      <c r="E23" s="13" t="s">
        <v>85</v>
      </c>
      <c r="F23" s="7">
        <v>0</v>
      </c>
      <c r="G23" s="7">
        <v>0</v>
      </c>
    </row>
    <row r="24" spans="2:7" ht="12.75">
      <c r="B24" s="14" t="s">
        <v>84</v>
      </c>
      <c r="C24" s="7">
        <v>0</v>
      </c>
      <c r="D24" s="7">
        <v>0</v>
      </c>
      <c r="E24" s="10" t="s">
        <v>83</v>
      </c>
      <c r="F24" s="7">
        <f>SUM(F25:F26)</f>
        <v>0</v>
      </c>
      <c r="G24" s="7">
        <f>SUM(G25:G26)</f>
        <v>0</v>
      </c>
    </row>
    <row r="25" spans="2:7" ht="12.75">
      <c r="B25" s="14" t="s">
        <v>82</v>
      </c>
      <c r="C25" s="7">
        <v>0</v>
      </c>
      <c r="D25" s="7">
        <v>0</v>
      </c>
      <c r="E25" s="13" t="s">
        <v>81</v>
      </c>
      <c r="F25" s="7">
        <v>0</v>
      </c>
      <c r="G25" s="7">
        <v>0</v>
      </c>
    </row>
    <row r="26" spans="2:7" ht="12.75">
      <c r="B26" s="9" t="s">
        <v>80</v>
      </c>
      <c r="C26" s="7">
        <f>SUM(C27:C31)</f>
        <v>127600</v>
      </c>
      <c r="D26" s="7">
        <f>SUM(D27:D31)</f>
        <v>128773.6</v>
      </c>
      <c r="E26" s="13" t="s">
        <v>79</v>
      </c>
      <c r="F26" s="7">
        <v>0</v>
      </c>
      <c r="G26" s="7">
        <v>0</v>
      </c>
    </row>
    <row r="27" spans="2:7" ht="25.5">
      <c r="B27" s="14" t="s">
        <v>78</v>
      </c>
      <c r="C27" s="7">
        <v>0</v>
      </c>
      <c r="D27" s="7">
        <v>1173.6</v>
      </c>
      <c r="E27" s="10" t="s">
        <v>77</v>
      </c>
      <c r="F27" s="7">
        <v>0</v>
      </c>
      <c r="G27" s="7">
        <v>0</v>
      </c>
    </row>
    <row r="28" spans="2:7" ht="25.5">
      <c r="B28" s="14" t="s">
        <v>76</v>
      </c>
      <c r="C28" s="7">
        <v>0</v>
      </c>
      <c r="D28" s="7">
        <v>0</v>
      </c>
      <c r="E28" s="10" t="s">
        <v>75</v>
      </c>
      <c r="F28" s="7">
        <f>SUM(F29:F31)</f>
        <v>0</v>
      </c>
      <c r="G28" s="7">
        <f>SUM(G29:G31)</f>
        <v>0</v>
      </c>
    </row>
    <row r="29" spans="2:7" ht="25.5">
      <c r="B29" s="14" t="s">
        <v>74</v>
      </c>
      <c r="C29" s="7">
        <v>0</v>
      </c>
      <c r="D29" s="7">
        <v>0</v>
      </c>
      <c r="E29" s="13" t="s">
        <v>73</v>
      </c>
      <c r="F29" s="7">
        <v>0</v>
      </c>
      <c r="G29" s="7">
        <v>0</v>
      </c>
    </row>
    <row r="30" spans="2:7" ht="12.75">
      <c r="B30" s="14" t="s">
        <v>72</v>
      </c>
      <c r="C30" s="7">
        <v>127600</v>
      </c>
      <c r="D30" s="7">
        <v>127600</v>
      </c>
      <c r="E30" s="13" t="s">
        <v>71</v>
      </c>
      <c r="F30" s="7">
        <v>0</v>
      </c>
      <c r="G30" s="7">
        <v>0</v>
      </c>
    </row>
    <row r="31" spans="2:7" ht="12.75">
      <c r="B31" s="14" t="s">
        <v>70</v>
      </c>
      <c r="C31" s="7">
        <v>0</v>
      </c>
      <c r="D31" s="7">
        <v>0</v>
      </c>
      <c r="E31" s="13" t="s">
        <v>69</v>
      </c>
      <c r="F31" s="7">
        <v>0</v>
      </c>
      <c r="G31" s="7">
        <v>0</v>
      </c>
    </row>
    <row r="32" spans="2:7" ht="25.5">
      <c r="B32" s="9" t="s">
        <v>68</v>
      </c>
      <c r="C32" s="7">
        <f>SUM(C33:C37)</f>
        <v>0</v>
      </c>
      <c r="D32" s="7">
        <f>SUM(D33:D37)</f>
        <v>0</v>
      </c>
      <c r="E32" s="10" t="s">
        <v>67</v>
      </c>
      <c r="F32" s="7">
        <f>SUM(F33:F38)</f>
        <v>759047.27</v>
      </c>
      <c r="G32" s="7">
        <f>SUM(G33:G38)</f>
        <v>759047.27</v>
      </c>
    </row>
    <row r="33" spans="2:7" ht="12.75">
      <c r="B33" s="14" t="s">
        <v>66</v>
      </c>
      <c r="C33" s="7">
        <v>0</v>
      </c>
      <c r="D33" s="7">
        <v>0</v>
      </c>
      <c r="E33" s="13" t="s">
        <v>65</v>
      </c>
      <c r="F33" s="7">
        <v>0</v>
      </c>
      <c r="G33" s="7">
        <v>0</v>
      </c>
    </row>
    <row r="34" spans="2:7" ht="12.75">
      <c r="B34" s="14" t="s">
        <v>64</v>
      </c>
      <c r="C34" s="7">
        <v>0</v>
      </c>
      <c r="D34" s="7">
        <v>0</v>
      </c>
      <c r="E34" s="13" t="s">
        <v>63</v>
      </c>
      <c r="F34" s="7">
        <v>0</v>
      </c>
      <c r="G34" s="7">
        <v>0</v>
      </c>
    </row>
    <row r="35" spans="2:7" ht="12.75">
      <c r="B35" s="14" t="s">
        <v>62</v>
      </c>
      <c r="C35" s="7">
        <v>0</v>
      </c>
      <c r="D35" s="7">
        <v>0</v>
      </c>
      <c r="E35" s="13" t="s">
        <v>61</v>
      </c>
      <c r="F35" s="7">
        <v>759047.27</v>
      </c>
      <c r="G35" s="7">
        <v>759047.27</v>
      </c>
    </row>
    <row r="36" spans="2:7" ht="25.5">
      <c r="B36" s="14" t="s">
        <v>60</v>
      </c>
      <c r="C36" s="7">
        <v>0</v>
      </c>
      <c r="D36" s="7">
        <v>0</v>
      </c>
      <c r="E36" s="13" t="s">
        <v>59</v>
      </c>
      <c r="F36" s="7">
        <v>0</v>
      </c>
      <c r="G36" s="7">
        <v>0</v>
      </c>
    </row>
    <row r="37" spans="2:7" ht="12.75">
      <c r="B37" s="14" t="s">
        <v>58</v>
      </c>
      <c r="C37" s="7">
        <v>0</v>
      </c>
      <c r="D37" s="7">
        <v>0</v>
      </c>
      <c r="E37" s="13" t="s">
        <v>57</v>
      </c>
      <c r="F37" s="7">
        <v>0</v>
      </c>
      <c r="G37" s="7">
        <v>0</v>
      </c>
    </row>
    <row r="38" spans="2:7" ht="12.75">
      <c r="B38" s="9" t="s">
        <v>56</v>
      </c>
      <c r="C38" s="7">
        <v>0</v>
      </c>
      <c r="D38" s="7">
        <v>0</v>
      </c>
      <c r="E38" s="13" t="s">
        <v>55</v>
      </c>
      <c r="F38" s="7">
        <v>0</v>
      </c>
      <c r="G38" s="7">
        <v>0</v>
      </c>
    </row>
    <row r="39" spans="2:7" ht="12.75">
      <c r="B39" s="9" t="s">
        <v>54</v>
      </c>
      <c r="C39" s="7">
        <f>SUM(C40:C41)</f>
        <v>0</v>
      </c>
      <c r="D39" s="7">
        <f>SUM(D40:D41)</f>
        <v>0</v>
      </c>
      <c r="E39" s="10" t="s">
        <v>53</v>
      </c>
      <c r="F39" s="7">
        <f>SUM(F40:F42)</f>
        <v>117992.89</v>
      </c>
      <c r="G39" s="7">
        <f>SUM(G40:G42)</f>
        <v>74297.05</v>
      </c>
    </row>
    <row r="40" spans="2:7" ht="25.5">
      <c r="B40" s="14" t="s">
        <v>52</v>
      </c>
      <c r="C40" s="7">
        <v>0</v>
      </c>
      <c r="D40" s="7">
        <v>0</v>
      </c>
      <c r="E40" s="13" t="s">
        <v>51</v>
      </c>
      <c r="F40" s="7">
        <v>0</v>
      </c>
      <c r="G40" s="7">
        <v>0</v>
      </c>
    </row>
    <row r="41" spans="2:7" ht="12.75">
      <c r="B41" s="14" t="s">
        <v>50</v>
      </c>
      <c r="C41" s="7">
        <v>0</v>
      </c>
      <c r="D41" s="7">
        <v>0</v>
      </c>
      <c r="E41" s="13" t="s">
        <v>49</v>
      </c>
      <c r="F41" s="7">
        <v>0</v>
      </c>
      <c r="G41" s="7">
        <v>0</v>
      </c>
    </row>
    <row r="42" spans="2:7" ht="12.75">
      <c r="B42" s="9" t="s">
        <v>48</v>
      </c>
      <c r="C42" s="7">
        <f>SUM(C43:C46)</f>
        <v>79600</v>
      </c>
      <c r="D42" s="7">
        <f>SUM(D43:D46)</f>
        <v>79600</v>
      </c>
      <c r="E42" s="13" t="s">
        <v>47</v>
      </c>
      <c r="F42" s="7">
        <v>117992.89</v>
      </c>
      <c r="G42" s="7">
        <v>74297.05</v>
      </c>
    </row>
    <row r="43" spans="2:7" ht="12.75">
      <c r="B43" s="14" t="s">
        <v>46</v>
      </c>
      <c r="C43" s="7">
        <v>13000</v>
      </c>
      <c r="D43" s="7">
        <v>13000</v>
      </c>
      <c r="E43" s="10" t="s">
        <v>45</v>
      </c>
      <c r="F43" s="7">
        <f>SUM(F44:F46)</f>
        <v>-562164.96</v>
      </c>
      <c r="G43" s="7">
        <f>SUM(G44:G46)</f>
        <v>0</v>
      </c>
    </row>
    <row r="44" spans="2:7" ht="12.75">
      <c r="B44" s="14" t="s">
        <v>44</v>
      </c>
      <c r="C44" s="7">
        <v>66600</v>
      </c>
      <c r="D44" s="7">
        <v>66600</v>
      </c>
      <c r="E44" s="13" t="s">
        <v>43</v>
      </c>
      <c r="F44" s="7">
        <v>0</v>
      </c>
      <c r="G44" s="7">
        <v>0</v>
      </c>
    </row>
    <row r="45" spans="2:7" ht="25.5">
      <c r="B45" s="14" t="s">
        <v>42</v>
      </c>
      <c r="C45" s="7">
        <v>0</v>
      </c>
      <c r="D45" s="7">
        <v>0</v>
      </c>
      <c r="E45" s="13" t="s">
        <v>41</v>
      </c>
      <c r="F45" s="7">
        <v>0</v>
      </c>
      <c r="G45" s="7">
        <v>0</v>
      </c>
    </row>
    <row r="46" spans="2:7" ht="12.75">
      <c r="B46" s="14" t="s">
        <v>40</v>
      </c>
      <c r="C46" s="7">
        <v>0</v>
      </c>
      <c r="D46" s="7">
        <v>0</v>
      </c>
      <c r="E46" s="13" t="s">
        <v>39</v>
      </c>
      <c r="F46" s="7">
        <v>-562164.96</v>
      </c>
      <c r="G46" s="7">
        <v>0</v>
      </c>
    </row>
    <row r="47" spans="2:7" ht="12.75">
      <c r="B47" s="9"/>
      <c r="C47" s="7"/>
      <c r="D47" s="7"/>
      <c r="E47" s="10"/>
      <c r="F47" s="7"/>
      <c r="G47" s="7"/>
    </row>
    <row r="48" spans="2:7" ht="12.75">
      <c r="B48" s="11" t="s">
        <v>38</v>
      </c>
      <c r="C48" s="7">
        <f>C10+C18+C26+C32+C38+C39+C42</f>
        <v>2405343</v>
      </c>
      <c r="D48" s="7">
        <f>D10+D18+D26+D32+D38+D39+D42</f>
        <v>19163190.950000003</v>
      </c>
      <c r="E48" s="8" t="s">
        <v>37</v>
      </c>
      <c r="F48" s="7">
        <f>F10+F20+F24+F27+F28+F32+F39+F43</f>
        <v>10116304.8</v>
      </c>
      <c r="G48" s="7">
        <f>G10+G20+G24+G27+G28+G32+G39+G43</f>
        <v>23530515.619999997</v>
      </c>
    </row>
    <row r="49" spans="2:7" ht="12.75">
      <c r="B49" s="11"/>
      <c r="C49" s="7"/>
      <c r="D49" s="7"/>
      <c r="E49" s="8"/>
      <c r="F49" s="7"/>
      <c r="G49" s="7"/>
    </row>
    <row r="50" spans="2:7" ht="12.75">
      <c r="B50" s="11" t="s">
        <v>36</v>
      </c>
      <c r="C50" s="7"/>
      <c r="D50" s="7"/>
      <c r="E50" s="8" t="s">
        <v>35</v>
      </c>
      <c r="F50" s="7"/>
      <c r="G50" s="7"/>
    </row>
    <row r="51" spans="2:7" ht="12.75">
      <c r="B51" s="9" t="s">
        <v>34</v>
      </c>
      <c r="C51" s="7">
        <v>0</v>
      </c>
      <c r="D51" s="7">
        <v>0</v>
      </c>
      <c r="E51" s="10" t="s">
        <v>33</v>
      </c>
      <c r="F51" s="7">
        <v>0</v>
      </c>
      <c r="G51" s="7">
        <v>0</v>
      </c>
    </row>
    <row r="52" spans="2:7" ht="12.75">
      <c r="B52" s="9" t="s">
        <v>32</v>
      </c>
      <c r="C52" s="7">
        <v>0</v>
      </c>
      <c r="D52" s="7">
        <v>0</v>
      </c>
      <c r="E52" s="10" t="s">
        <v>31</v>
      </c>
      <c r="F52" s="7">
        <v>0</v>
      </c>
      <c r="G52" s="7">
        <v>0</v>
      </c>
    </row>
    <row r="53" spans="2:7" ht="12.75">
      <c r="B53" s="9" t="s">
        <v>30</v>
      </c>
      <c r="C53" s="7">
        <v>22671970.95</v>
      </c>
      <c r="D53" s="7">
        <v>22671970.95</v>
      </c>
      <c r="E53" s="10" t="s">
        <v>29</v>
      </c>
      <c r="F53" s="7">
        <v>0</v>
      </c>
      <c r="G53" s="7">
        <v>0</v>
      </c>
    </row>
    <row r="54" spans="2:7" ht="12.75">
      <c r="B54" s="9" t="s">
        <v>28</v>
      </c>
      <c r="C54" s="7">
        <v>43079477.65</v>
      </c>
      <c r="D54" s="7">
        <v>42121934.43</v>
      </c>
      <c r="E54" s="10" t="s">
        <v>27</v>
      </c>
      <c r="F54" s="7">
        <v>0</v>
      </c>
      <c r="G54" s="7">
        <v>0</v>
      </c>
    </row>
    <row r="55" spans="2:7" ht="12.75">
      <c r="B55" s="9" t="s">
        <v>26</v>
      </c>
      <c r="C55" s="7">
        <v>1646123.13</v>
      </c>
      <c r="D55" s="7">
        <v>1646123.13</v>
      </c>
      <c r="E55" s="10" t="s">
        <v>25</v>
      </c>
      <c r="F55" s="7">
        <v>0</v>
      </c>
      <c r="G55" s="7">
        <v>0</v>
      </c>
    </row>
    <row r="56" spans="2:7" ht="12.75">
      <c r="B56" s="9" t="s">
        <v>24</v>
      </c>
      <c r="C56" s="7">
        <v>-16128119.79</v>
      </c>
      <c r="D56" s="7">
        <v>-16128119.79</v>
      </c>
      <c r="E56" s="10" t="s">
        <v>23</v>
      </c>
      <c r="F56" s="7">
        <v>0</v>
      </c>
      <c r="G56" s="7">
        <v>0</v>
      </c>
    </row>
    <row r="57" spans="2:7" ht="12.75">
      <c r="B57" s="9" t="s">
        <v>22</v>
      </c>
      <c r="C57" s="7">
        <v>0</v>
      </c>
      <c r="D57" s="7">
        <v>0</v>
      </c>
      <c r="E57" s="8"/>
      <c r="F57" s="7"/>
      <c r="G57" s="7"/>
    </row>
    <row r="58" spans="2:7" ht="12.75">
      <c r="B58" s="9" t="s">
        <v>21</v>
      </c>
      <c r="C58" s="7">
        <v>0</v>
      </c>
      <c r="D58" s="7">
        <v>0</v>
      </c>
      <c r="E58" s="8" t="s">
        <v>20</v>
      </c>
      <c r="F58" s="7">
        <f>SUM(F51:F56)</f>
        <v>0</v>
      </c>
      <c r="G58" s="7">
        <f>SUM(G51:G56)</f>
        <v>0</v>
      </c>
    </row>
    <row r="59" spans="2:7" ht="12.75">
      <c r="B59" s="9" t="s">
        <v>19</v>
      </c>
      <c r="C59" s="7">
        <v>0</v>
      </c>
      <c r="D59" s="7">
        <v>0</v>
      </c>
      <c r="E59" s="12"/>
      <c r="F59" s="7"/>
      <c r="G59" s="7"/>
    </row>
    <row r="60" spans="2:7" ht="12.75">
      <c r="B60" s="9"/>
      <c r="C60" s="7"/>
      <c r="D60" s="7"/>
      <c r="E60" s="8" t="s">
        <v>18</v>
      </c>
      <c r="F60" s="7">
        <f>F48+F58</f>
        <v>10116304.8</v>
      </c>
      <c r="G60" s="7">
        <f>G48+G58</f>
        <v>23530515.619999997</v>
      </c>
    </row>
    <row r="61" spans="2:7" ht="25.5">
      <c r="B61" s="11" t="s">
        <v>17</v>
      </c>
      <c r="C61" s="7">
        <f>SUM(C51:C59)</f>
        <v>51269451.93999999</v>
      </c>
      <c r="D61" s="7">
        <f>SUM(D51:D59)</f>
        <v>50311908.72</v>
      </c>
      <c r="E61" s="10"/>
      <c r="F61" s="7"/>
      <c r="G61" s="7"/>
    </row>
    <row r="62" spans="2:7" ht="12.75">
      <c r="B62" s="9"/>
      <c r="C62" s="7"/>
      <c r="D62" s="7"/>
      <c r="E62" s="8" t="s">
        <v>16</v>
      </c>
      <c r="F62" s="7"/>
      <c r="G62" s="7"/>
    </row>
    <row r="63" spans="2:7" ht="12.75">
      <c r="B63" s="11" t="s">
        <v>15</v>
      </c>
      <c r="C63" s="7">
        <f>C48+C61</f>
        <v>53674794.93999999</v>
      </c>
      <c r="D63" s="7">
        <f>D48+D61</f>
        <v>69475099.67</v>
      </c>
      <c r="E63" s="8"/>
      <c r="F63" s="7"/>
      <c r="G63" s="7"/>
    </row>
    <row r="64" spans="2:7" ht="12.75">
      <c r="B64" s="9"/>
      <c r="C64" s="7"/>
      <c r="D64" s="7"/>
      <c r="E64" s="8" t="s">
        <v>14</v>
      </c>
      <c r="F64" s="7">
        <f>SUM(F65:F67)</f>
        <v>15303070.5</v>
      </c>
      <c r="G64" s="7">
        <f>SUM(G65:G67)</f>
        <v>15303070.5</v>
      </c>
    </row>
    <row r="65" spans="2:7" ht="12.75">
      <c r="B65" s="9"/>
      <c r="C65" s="7"/>
      <c r="D65" s="7"/>
      <c r="E65" s="10" t="s">
        <v>13</v>
      </c>
      <c r="F65" s="7">
        <v>0</v>
      </c>
      <c r="G65" s="7">
        <v>0</v>
      </c>
    </row>
    <row r="66" spans="2:7" ht="12.75">
      <c r="B66" s="9"/>
      <c r="C66" s="7"/>
      <c r="D66" s="7"/>
      <c r="E66" s="10" t="s">
        <v>12</v>
      </c>
      <c r="F66" s="7">
        <v>15303070.5</v>
      </c>
      <c r="G66" s="7">
        <v>15303070.5</v>
      </c>
    </row>
    <row r="67" spans="2:7" ht="12.75">
      <c r="B67" s="9"/>
      <c r="C67" s="7"/>
      <c r="D67" s="7"/>
      <c r="E67" s="10" t="s">
        <v>11</v>
      </c>
      <c r="F67" s="7">
        <v>0</v>
      </c>
      <c r="G67" s="7">
        <v>0</v>
      </c>
    </row>
    <row r="68" spans="2:7" ht="12.75">
      <c r="B68" s="9"/>
      <c r="C68" s="7"/>
      <c r="D68" s="7"/>
      <c r="E68" s="10"/>
      <c r="F68" s="7"/>
      <c r="G68" s="7"/>
    </row>
    <row r="69" spans="2:7" ht="12.75">
      <c r="B69" s="9"/>
      <c r="C69" s="7"/>
      <c r="D69" s="7"/>
      <c r="E69" s="8" t="s">
        <v>10</v>
      </c>
      <c r="F69" s="7">
        <f>SUM(F70:F74)</f>
        <v>28255418.83</v>
      </c>
      <c r="G69" s="7">
        <f>SUM(G70:G74)</f>
        <v>30641513.550000004</v>
      </c>
    </row>
    <row r="70" spans="2:7" ht="12.75">
      <c r="B70" s="9"/>
      <c r="C70" s="7"/>
      <c r="D70" s="7"/>
      <c r="E70" s="10" t="s">
        <v>9</v>
      </c>
      <c r="F70" s="7">
        <v>-2376182.49</v>
      </c>
      <c r="G70" s="7">
        <v>19912011.62</v>
      </c>
    </row>
    <row r="71" spans="2:7" ht="12.75">
      <c r="B71" s="9"/>
      <c r="C71" s="7"/>
      <c r="D71" s="7"/>
      <c r="E71" s="10" t="s">
        <v>8</v>
      </c>
      <c r="F71" s="7">
        <v>32779578.46</v>
      </c>
      <c r="G71" s="7">
        <v>12867567.44</v>
      </c>
    </row>
    <row r="72" spans="2:7" ht="12.75">
      <c r="B72" s="9"/>
      <c r="C72" s="7"/>
      <c r="D72" s="7"/>
      <c r="E72" s="10" t="s">
        <v>7</v>
      </c>
      <c r="F72" s="7">
        <v>0</v>
      </c>
      <c r="G72" s="7">
        <v>0</v>
      </c>
    </row>
    <row r="73" spans="2:7" ht="12.75">
      <c r="B73" s="9"/>
      <c r="C73" s="7"/>
      <c r="D73" s="7"/>
      <c r="E73" s="10" t="s">
        <v>6</v>
      </c>
      <c r="F73" s="7">
        <v>0</v>
      </c>
      <c r="G73" s="7">
        <v>0</v>
      </c>
    </row>
    <row r="74" spans="2:7" ht="12.75">
      <c r="B74" s="9"/>
      <c r="C74" s="7"/>
      <c r="D74" s="7"/>
      <c r="E74" s="10" t="s">
        <v>5</v>
      </c>
      <c r="F74" s="7">
        <v>-2147977.14</v>
      </c>
      <c r="G74" s="7">
        <v>-2138065.51</v>
      </c>
    </row>
    <row r="75" spans="2:7" ht="12.75">
      <c r="B75" s="9"/>
      <c r="C75" s="7"/>
      <c r="D75" s="7"/>
      <c r="E75" s="10"/>
      <c r="F75" s="7"/>
      <c r="G75" s="7"/>
    </row>
    <row r="76" spans="2:7" ht="25.5">
      <c r="B76" s="9"/>
      <c r="C76" s="7"/>
      <c r="D76" s="7"/>
      <c r="E76" s="8" t="s">
        <v>4</v>
      </c>
      <c r="F76" s="7">
        <f>SUM(F77:F78)</f>
        <v>0</v>
      </c>
      <c r="G76" s="7">
        <f>SUM(G77:G78)</f>
        <v>0</v>
      </c>
    </row>
    <row r="77" spans="2:7" ht="12.75">
      <c r="B77" s="9"/>
      <c r="C77" s="7"/>
      <c r="D77" s="7"/>
      <c r="E77" s="10" t="s">
        <v>3</v>
      </c>
      <c r="F77" s="7">
        <v>0</v>
      </c>
      <c r="G77" s="7">
        <v>0</v>
      </c>
    </row>
    <row r="78" spans="2:7" ht="12.75">
      <c r="B78" s="9"/>
      <c r="C78" s="7"/>
      <c r="D78" s="7"/>
      <c r="E78" s="10" t="s">
        <v>2</v>
      </c>
      <c r="F78" s="7">
        <v>0</v>
      </c>
      <c r="G78" s="7">
        <v>0</v>
      </c>
    </row>
    <row r="79" spans="2:7" ht="12.75">
      <c r="B79" s="9"/>
      <c r="C79" s="7"/>
      <c r="D79" s="7"/>
      <c r="E79" s="10"/>
      <c r="F79" s="7"/>
      <c r="G79" s="7"/>
    </row>
    <row r="80" spans="2:7" ht="12.75">
      <c r="B80" s="9"/>
      <c r="C80" s="7"/>
      <c r="D80" s="7"/>
      <c r="E80" s="8" t="s">
        <v>1</v>
      </c>
      <c r="F80" s="7">
        <f>F64+F69+F76</f>
        <v>43558489.33</v>
      </c>
      <c r="G80" s="7">
        <f>G64+G69+G76</f>
        <v>45944584.050000004</v>
      </c>
    </row>
    <row r="81" spans="2:7" ht="12.75">
      <c r="B81" s="9"/>
      <c r="C81" s="7"/>
      <c r="D81" s="7"/>
      <c r="E81" s="10"/>
      <c r="F81" s="7"/>
      <c r="G81" s="7"/>
    </row>
    <row r="82" spans="2:7" ht="12.75">
      <c r="B82" s="9"/>
      <c r="C82" s="7"/>
      <c r="D82" s="7"/>
      <c r="E82" s="8" t="s">
        <v>0</v>
      </c>
      <c r="F82" s="7">
        <f>F60+F80+1</f>
        <v>53674795.129999995</v>
      </c>
      <c r="G82" s="7">
        <f>G60+G80</f>
        <v>69475099.67</v>
      </c>
    </row>
    <row r="83" spans="2:7" ht="13.5" thickBot="1">
      <c r="B83" s="6"/>
      <c r="C83" s="5"/>
      <c r="D83" s="5"/>
      <c r="E83" s="4"/>
      <c r="F83" s="3"/>
      <c r="G83" s="3"/>
    </row>
  </sheetData>
  <sheetProtection/>
  <mergeCells count="5">
    <mergeCell ref="B2:G2"/>
    <mergeCell ref="B4:G4"/>
    <mergeCell ref="B5:G5"/>
    <mergeCell ref="B6:G6"/>
    <mergeCell ref="B3:G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0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25" sqref="I25"/>
    </sheetView>
  </sheetViews>
  <sheetFormatPr defaultColWidth="11.421875" defaultRowHeight="15"/>
  <cols>
    <col min="1" max="1" width="5.00390625" style="20" customWidth="1"/>
    <col min="2" max="2" width="43.00390625" style="20" customWidth="1"/>
    <col min="3" max="3" width="12.8515625" style="20" customWidth="1"/>
    <col min="4" max="4" width="13.28125" style="20" customWidth="1"/>
    <col min="5" max="5" width="15.00390625" style="20" customWidth="1"/>
    <col min="6" max="6" width="16.57421875" style="20" customWidth="1"/>
    <col min="7" max="7" width="13.421875" style="20" customWidth="1"/>
    <col min="8" max="8" width="14.00390625" style="20" customWidth="1"/>
    <col min="9" max="9" width="15.00390625" style="20" customWidth="1"/>
    <col min="10" max="16384" width="11.421875" style="20" customWidth="1"/>
  </cols>
  <sheetData>
    <row r="2" spans="2:9" ht="12.75">
      <c r="B2" s="178" t="s">
        <v>176</v>
      </c>
      <c r="C2" s="179"/>
      <c r="D2" s="179"/>
      <c r="E2" s="179"/>
      <c r="F2" s="179"/>
      <c r="G2" s="179"/>
      <c r="H2" s="179"/>
      <c r="I2" s="180"/>
    </row>
    <row r="3" spans="2:9" ht="12.75">
      <c r="B3" s="189" t="s">
        <v>123</v>
      </c>
      <c r="C3" s="190"/>
      <c r="D3" s="190"/>
      <c r="E3" s="190"/>
      <c r="F3" s="190"/>
      <c r="G3" s="190"/>
      <c r="H3" s="190"/>
      <c r="I3" s="191"/>
    </row>
    <row r="4" spans="2:9" ht="12.75">
      <c r="B4" s="181" t="s">
        <v>175</v>
      </c>
      <c r="C4" s="182"/>
      <c r="D4" s="182"/>
      <c r="E4" s="182"/>
      <c r="F4" s="182"/>
      <c r="G4" s="182"/>
      <c r="H4" s="182"/>
      <c r="I4" s="183"/>
    </row>
    <row r="5" spans="2:9" ht="12.75">
      <c r="B5" s="181" t="s">
        <v>174</v>
      </c>
      <c r="C5" s="182"/>
      <c r="D5" s="182"/>
      <c r="E5" s="182"/>
      <c r="F5" s="182"/>
      <c r="G5" s="182"/>
      <c r="H5" s="182"/>
      <c r="I5" s="183"/>
    </row>
    <row r="6" spans="2:9" ht="12.75">
      <c r="B6" s="184" t="s">
        <v>120</v>
      </c>
      <c r="C6" s="185"/>
      <c r="D6" s="185"/>
      <c r="E6" s="185"/>
      <c r="F6" s="185"/>
      <c r="G6" s="185"/>
      <c r="H6" s="185"/>
      <c r="I6" s="186"/>
    </row>
    <row r="7" spans="2:9" ht="76.5">
      <c r="B7" s="43" t="s">
        <v>173</v>
      </c>
      <c r="C7" s="43" t="s">
        <v>172</v>
      </c>
      <c r="D7" s="43" t="s">
        <v>171</v>
      </c>
      <c r="E7" s="43" t="s">
        <v>170</v>
      </c>
      <c r="F7" s="43" t="s">
        <v>169</v>
      </c>
      <c r="G7" s="43" t="s">
        <v>168</v>
      </c>
      <c r="H7" s="43" t="s">
        <v>167</v>
      </c>
      <c r="I7" s="43" t="s">
        <v>166</v>
      </c>
    </row>
    <row r="8" spans="2:9" ht="13.5" thickBot="1">
      <c r="B8" s="42" t="s">
        <v>165</v>
      </c>
      <c r="C8" s="42" t="s">
        <v>164</v>
      </c>
      <c r="D8" s="42" t="s">
        <v>163</v>
      </c>
      <c r="E8" s="42" t="s">
        <v>162</v>
      </c>
      <c r="F8" s="42" t="s">
        <v>161</v>
      </c>
      <c r="G8" s="42" t="s">
        <v>160</v>
      </c>
      <c r="H8" s="42" t="s">
        <v>159</v>
      </c>
      <c r="I8" s="42" t="s">
        <v>158</v>
      </c>
    </row>
    <row r="9" spans="2:9" ht="12.75" customHeight="1">
      <c r="B9" s="38" t="s">
        <v>157</v>
      </c>
      <c r="C9" s="26">
        <f aca="true" t="shared" si="0" ref="C9:I9">C10+C14</f>
        <v>0</v>
      </c>
      <c r="D9" s="26">
        <f t="shared" si="0"/>
        <v>0</v>
      </c>
      <c r="E9" s="26">
        <f t="shared" si="0"/>
        <v>0</v>
      </c>
      <c r="F9" s="26">
        <f t="shared" si="0"/>
        <v>0</v>
      </c>
      <c r="G9" s="26">
        <f t="shared" si="0"/>
        <v>0</v>
      </c>
      <c r="H9" s="26">
        <f t="shared" si="0"/>
        <v>0</v>
      </c>
      <c r="I9" s="26">
        <f t="shared" si="0"/>
        <v>0</v>
      </c>
    </row>
    <row r="10" spans="2:9" ht="12.75" customHeight="1">
      <c r="B10" s="38" t="s">
        <v>156</v>
      </c>
      <c r="C10" s="26">
        <f aca="true" t="shared" si="1" ref="C10:I10">SUM(C11:C13)</f>
        <v>0</v>
      </c>
      <c r="D10" s="26">
        <f t="shared" si="1"/>
        <v>0</v>
      </c>
      <c r="E10" s="26">
        <f t="shared" si="1"/>
        <v>0</v>
      </c>
      <c r="F10" s="26">
        <f t="shared" si="1"/>
        <v>0</v>
      </c>
      <c r="G10" s="26">
        <f t="shared" si="1"/>
        <v>0</v>
      </c>
      <c r="H10" s="26">
        <f t="shared" si="1"/>
        <v>0</v>
      </c>
      <c r="I10" s="26">
        <f t="shared" si="1"/>
        <v>0</v>
      </c>
    </row>
    <row r="11" spans="2:9" ht="12.75">
      <c r="B11" s="41" t="s">
        <v>155</v>
      </c>
      <c r="C11" s="26">
        <v>0</v>
      </c>
      <c r="D11" s="26">
        <v>0</v>
      </c>
      <c r="E11" s="26">
        <v>0</v>
      </c>
      <c r="F11" s="26">
        <v>0</v>
      </c>
      <c r="G11" s="24">
        <v>0</v>
      </c>
      <c r="H11" s="26">
        <v>0</v>
      </c>
      <c r="I11" s="26">
        <v>0</v>
      </c>
    </row>
    <row r="12" spans="2:9" ht="12.75">
      <c r="B12" s="41" t="s">
        <v>154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</row>
    <row r="13" spans="2:9" ht="12.75">
      <c r="B13" s="41" t="s">
        <v>153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</row>
    <row r="14" spans="2:9" ht="12.75" customHeight="1">
      <c r="B14" s="38" t="s">
        <v>152</v>
      </c>
      <c r="C14" s="26">
        <f>SUM(C15:C17)</f>
        <v>0</v>
      </c>
      <c r="D14" s="26">
        <f>SUM(D15:D17)</f>
        <v>0</v>
      </c>
      <c r="E14" s="26">
        <f>SUM(E15:E17)</f>
        <v>0</v>
      </c>
      <c r="F14" s="26">
        <f>SUM(F15:F17)</f>
        <v>0</v>
      </c>
      <c r="G14" s="24"/>
      <c r="H14" s="26">
        <f>SUM(H15:H17)</f>
        <v>0</v>
      </c>
      <c r="I14" s="26">
        <f>SUM(I15:I17)</f>
        <v>0</v>
      </c>
    </row>
    <row r="15" spans="2:9" ht="12.75">
      <c r="B15" s="41" t="s">
        <v>151</v>
      </c>
      <c r="C15" s="26">
        <v>0</v>
      </c>
      <c r="D15" s="26">
        <v>0</v>
      </c>
      <c r="E15" s="26">
        <v>0</v>
      </c>
      <c r="F15" s="26">
        <v>0</v>
      </c>
      <c r="G15" s="24">
        <v>0</v>
      </c>
      <c r="H15" s="26">
        <v>0</v>
      </c>
      <c r="I15" s="26">
        <v>0</v>
      </c>
    </row>
    <row r="16" spans="2:9" ht="12.75">
      <c r="B16" s="41" t="s">
        <v>150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</row>
    <row r="17" spans="2:9" ht="12.75">
      <c r="B17" s="41" t="s">
        <v>149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</row>
    <row r="18" spans="2:9" ht="12.75">
      <c r="B18" s="38" t="s">
        <v>148</v>
      </c>
      <c r="C18" s="26">
        <v>23530515.62</v>
      </c>
      <c r="D18" s="39">
        <f>36262154.01+2360</f>
        <v>36264514.01</v>
      </c>
      <c r="E18" s="39">
        <f>49678724.83</f>
        <v>49678724.83</v>
      </c>
      <c r="F18" s="39"/>
      <c r="G18" s="40">
        <v>10116305</v>
      </c>
      <c r="H18" s="39">
        <v>0</v>
      </c>
      <c r="I18" s="39">
        <v>0</v>
      </c>
    </row>
    <row r="19" spans="2:9" ht="12.75">
      <c r="B19" s="25"/>
      <c r="C19" s="24"/>
      <c r="D19" s="24"/>
      <c r="E19" s="24"/>
      <c r="F19" s="24"/>
      <c r="G19" s="24"/>
      <c r="H19" s="24"/>
      <c r="I19" s="24"/>
    </row>
    <row r="20" spans="2:9" ht="12.75" customHeight="1">
      <c r="B20" s="35" t="s">
        <v>147</v>
      </c>
      <c r="C20" s="26">
        <f>C9+C18</f>
        <v>23530515.62</v>
      </c>
      <c r="D20" s="26">
        <f>D9+D18</f>
        <v>36264514.01</v>
      </c>
      <c r="E20" s="26">
        <f>E9+E18</f>
        <v>49678724.83</v>
      </c>
      <c r="F20" s="26">
        <f>F9+F18</f>
        <v>0</v>
      </c>
      <c r="G20" s="26">
        <f>+C20+D20-E20+F20</f>
        <v>10116304.799999997</v>
      </c>
      <c r="H20" s="26">
        <f>H9+H18</f>
        <v>0</v>
      </c>
      <c r="I20" s="26">
        <f>I9+I18</f>
        <v>0</v>
      </c>
    </row>
    <row r="21" spans="2:9" ht="12.75">
      <c r="B21" s="38"/>
      <c r="C21" s="26"/>
      <c r="D21" s="26"/>
      <c r="E21" s="26"/>
      <c r="F21" s="26"/>
      <c r="G21" s="26"/>
      <c r="H21" s="26"/>
      <c r="I21" s="26"/>
    </row>
    <row r="22" spans="2:9" ht="12.75" customHeight="1">
      <c r="B22" s="38" t="s">
        <v>146</v>
      </c>
      <c r="C22" s="26">
        <f aca="true" t="shared" si="2" ref="C22:I22">SUM(C23:C25)</f>
        <v>0</v>
      </c>
      <c r="D22" s="26">
        <f t="shared" si="2"/>
        <v>0</v>
      </c>
      <c r="E22" s="26">
        <f t="shared" si="2"/>
        <v>0</v>
      </c>
      <c r="F22" s="26">
        <f t="shared" si="2"/>
        <v>0</v>
      </c>
      <c r="G22" s="26">
        <f t="shared" si="2"/>
        <v>0</v>
      </c>
      <c r="H22" s="26">
        <f t="shared" si="2"/>
        <v>0</v>
      </c>
      <c r="I22" s="26">
        <f t="shared" si="2"/>
        <v>0</v>
      </c>
    </row>
    <row r="23" spans="2:9" ht="12.75" customHeight="1">
      <c r="B23" s="25" t="s">
        <v>145</v>
      </c>
      <c r="C23" s="24">
        <v>0</v>
      </c>
      <c r="D23" s="24">
        <v>0</v>
      </c>
      <c r="E23" s="24">
        <v>0</v>
      </c>
      <c r="F23" s="24">
        <v>0</v>
      </c>
      <c r="G23" s="24">
        <f>C23+D23-E23+F23</f>
        <v>0</v>
      </c>
      <c r="H23" s="24">
        <v>0</v>
      </c>
      <c r="I23" s="24">
        <v>0</v>
      </c>
    </row>
    <row r="24" spans="2:9" ht="12.75" customHeight="1">
      <c r="B24" s="25" t="s">
        <v>144</v>
      </c>
      <c r="C24" s="24">
        <v>0</v>
      </c>
      <c r="D24" s="24">
        <v>0</v>
      </c>
      <c r="E24" s="24">
        <v>0</v>
      </c>
      <c r="F24" s="24">
        <v>0</v>
      </c>
      <c r="G24" s="24">
        <f>C24+D24-E24+F24</f>
        <v>0</v>
      </c>
      <c r="H24" s="24">
        <v>0</v>
      </c>
      <c r="I24" s="24">
        <v>0</v>
      </c>
    </row>
    <row r="25" spans="2:9" ht="12.75" customHeight="1">
      <c r="B25" s="25" t="s">
        <v>143</v>
      </c>
      <c r="C25" s="24">
        <v>0</v>
      </c>
      <c r="D25" s="24">
        <v>0</v>
      </c>
      <c r="E25" s="24">
        <v>0</v>
      </c>
      <c r="F25" s="24">
        <v>0</v>
      </c>
      <c r="G25" s="24">
        <f>C25+D25-E25+F25</f>
        <v>0</v>
      </c>
      <c r="H25" s="24">
        <v>0</v>
      </c>
      <c r="I25" s="24">
        <v>0</v>
      </c>
    </row>
    <row r="26" spans="2:9" ht="12.75">
      <c r="B26" s="37"/>
      <c r="C26" s="36"/>
      <c r="D26" s="36"/>
      <c r="E26" s="36"/>
      <c r="F26" s="36"/>
      <c r="G26" s="36"/>
      <c r="H26" s="36"/>
      <c r="I26" s="36"/>
    </row>
    <row r="27" spans="2:9" ht="25.5">
      <c r="B27" s="35" t="s">
        <v>142</v>
      </c>
      <c r="C27" s="26">
        <f aca="true" t="shared" si="3" ref="C27:I27">SUM(C28:C30)</f>
        <v>0</v>
      </c>
      <c r="D27" s="26">
        <f t="shared" si="3"/>
        <v>0</v>
      </c>
      <c r="E27" s="26">
        <f t="shared" si="3"/>
        <v>0</v>
      </c>
      <c r="F27" s="26">
        <f t="shared" si="3"/>
        <v>0</v>
      </c>
      <c r="G27" s="26">
        <f t="shared" si="3"/>
        <v>0</v>
      </c>
      <c r="H27" s="26">
        <f t="shared" si="3"/>
        <v>0</v>
      </c>
      <c r="I27" s="26">
        <f t="shared" si="3"/>
        <v>0</v>
      </c>
    </row>
    <row r="28" spans="2:9" ht="12.75" customHeight="1">
      <c r="B28" s="25" t="s">
        <v>141</v>
      </c>
      <c r="C28" s="24">
        <v>0</v>
      </c>
      <c r="D28" s="24">
        <v>0</v>
      </c>
      <c r="E28" s="24">
        <v>0</v>
      </c>
      <c r="F28" s="24">
        <v>0</v>
      </c>
      <c r="G28" s="24">
        <f>C28+D28-E28+F28</f>
        <v>0</v>
      </c>
      <c r="H28" s="24">
        <v>0</v>
      </c>
      <c r="I28" s="24">
        <v>0</v>
      </c>
    </row>
    <row r="29" spans="2:9" ht="12.75" customHeight="1">
      <c r="B29" s="25" t="s">
        <v>140</v>
      </c>
      <c r="C29" s="24">
        <v>0</v>
      </c>
      <c r="D29" s="24">
        <v>0</v>
      </c>
      <c r="E29" s="24">
        <v>0</v>
      </c>
      <c r="F29" s="24">
        <v>0</v>
      </c>
      <c r="G29" s="24">
        <f>C29+D29-E29+F29</f>
        <v>0</v>
      </c>
      <c r="H29" s="24">
        <v>0</v>
      </c>
      <c r="I29" s="24">
        <v>0</v>
      </c>
    </row>
    <row r="30" spans="2:9" ht="12.75" customHeight="1">
      <c r="B30" s="25" t="s">
        <v>139</v>
      </c>
      <c r="C30" s="24">
        <v>0</v>
      </c>
      <c r="D30" s="24">
        <v>0</v>
      </c>
      <c r="E30" s="24">
        <v>0</v>
      </c>
      <c r="F30" s="24">
        <v>0</v>
      </c>
      <c r="G30" s="24">
        <f>C30+D30-E30+F30</f>
        <v>0</v>
      </c>
      <c r="H30" s="24">
        <v>0</v>
      </c>
      <c r="I30" s="24">
        <v>0</v>
      </c>
    </row>
    <row r="31" spans="2:9" ht="13.5" thickBot="1">
      <c r="B31" s="34"/>
      <c r="C31" s="33"/>
      <c r="D31" s="33"/>
      <c r="E31" s="33"/>
      <c r="F31" s="33"/>
      <c r="G31" s="33"/>
      <c r="H31" s="33"/>
      <c r="I31" s="33"/>
    </row>
    <row r="32" spans="2:9" ht="18.75" customHeight="1">
      <c r="B32" s="177" t="s">
        <v>138</v>
      </c>
      <c r="C32" s="177"/>
      <c r="D32" s="177"/>
      <c r="E32" s="177"/>
      <c r="F32" s="177"/>
      <c r="G32" s="177"/>
      <c r="H32" s="177"/>
      <c r="I32" s="177"/>
    </row>
    <row r="33" spans="2:9" ht="12.75">
      <c r="B33" s="32" t="s">
        <v>137</v>
      </c>
      <c r="C33" s="21"/>
      <c r="D33" s="31"/>
      <c r="E33" s="31"/>
      <c r="F33" s="31"/>
      <c r="G33" s="31"/>
      <c r="H33" s="31"/>
      <c r="I33" s="31"/>
    </row>
    <row r="34" spans="2:9" ht="13.5" thickBot="1">
      <c r="B34" s="30"/>
      <c r="C34" s="21"/>
      <c r="D34" s="21"/>
      <c r="E34" s="21"/>
      <c r="F34" s="21"/>
      <c r="G34" s="21"/>
      <c r="H34" s="21"/>
      <c r="I34" s="21"/>
    </row>
    <row r="35" spans="2:9" ht="38.25" customHeight="1">
      <c r="B35" s="187" t="s">
        <v>136</v>
      </c>
      <c r="C35" s="187" t="s">
        <v>135</v>
      </c>
      <c r="D35" s="187" t="s">
        <v>134</v>
      </c>
      <c r="E35" s="29" t="s">
        <v>133</v>
      </c>
      <c r="F35" s="187" t="s">
        <v>132</v>
      </c>
      <c r="G35" s="29" t="s">
        <v>131</v>
      </c>
      <c r="H35" s="21"/>
      <c r="I35" s="21"/>
    </row>
    <row r="36" spans="2:9" ht="15.75" customHeight="1" thickBot="1">
      <c r="B36" s="188"/>
      <c r="C36" s="188"/>
      <c r="D36" s="188"/>
      <c r="E36" s="28" t="s">
        <v>130</v>
      </c>
      <c r="F36" s="188"/>
      <c r="G36" s="28" t="s">
        <v>129</v>
      </c>
      <c r="H36" s="21"/>
      <c r="I36" s="21"/>
    </row>
    <row r="37" spans="2:9" ht="12.75">
      <c r="B37" s="27" t="s">
        <v>128</v>
      </c>
      <c r="C37" s="26">
        <f>SUM(C38:C40)</f>
        <v>0</v>
      </c>
      <c r="D37" s="26">
        <f>SUM(D38:D40)</f>
        <v>0</v>
      </c>
      <c r="E37" s="26">
        <f>SUM(E38:E40)</f>
        <v>0</v>
      </c>
      <c r="F37" s="26">
        <f>SUM(F38:F40)</f>
        <v>0</v>
      </c>
      <c r="G37" s="26">
        <f>SUM(G38:G40)</f>
        <v>0</v>
      </c>
      <c r="H37" s="21"/>
      <c r="I37" s="21"/>
    </row>
    <row r="38" spans="2:9" ht="12.75">
      <c r="B38" s="25" t="s">
        <v>127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1"/>
      <c r="I38" s="21"/>
    </row>
    <row r="39" spans="2:9" ht="12.75">
      <c r="B39" s="25" t="s">
        <v>126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1"/>
      <c r="I39" s="21"/>
    </row>
    <row r="40" spans="2:9" ht="13.5" thickBot="1">
      <c r="B40" s="23" t="s">
        <v>125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1"/>
      <c r="I40" s="21"/>
    </row>
  </sheetData>
  <sheetProtection/>
  <mergeCells count="10">
    <mergeCell ref="B35:B36"/>
    <mergeCell ref="C35:C36"/>
    <mergeCell ref="D35:D36"/>
    <mergeCell ref="F35:F36"/>
    <mergeCell ref="B3:I3"/>
    <mergeCell ref="B32:I32"/>
    <mergeCell ref="B2:I2"/>
    <mergeCell ref="B4:I4"/>
    <mergeCell ref="B5:I5"/>
    <mergeCell ref="B6:I6"/>
  </mergeCells>
  <printOptions/>
  <pageMargins left="0.7" right="0.7" top="0.75" bottom="0.75" header="0.3" footer="0.3"/>
  <pageSetup fitToHeight="0" fitToWidth="1" horizontalDpi="600" verticalDpi="600" orientation="portrait" scale="5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5"/>
  <sheetViews>
    <sheetView zoomScalePageLayoutView="0" workbookViewId="0" topLeftCell="A1">
      <selection activeCell="E11" sqref="E11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2" spans="2:12" ht="15">
      <c r="B2" s="178" t="s">
        <v>124</v>
      </c>
      <c r="C2" s="179"/>
      <c r="D2" s="179"/>
      <c r="E2" s="179"/>
      <c r="F2" s="179"/>
      <c r="G2" s="179"/>
      <c r="H2" s="179"/>
      <c r="I2" s="179"/>
      <c r="J2" s="179"/>
      <c r="K2" s="179"/>
      <c r="L2" s="180"/>
    </row>
    <row r="3" spans="2:12" ht="15">
      <c r="B3" s="189" t="s">
        <v>123</v>
      </c>
      <c r="C3" s="190"/>
      <c r="D3" s="190"/>
      <c r="E3" s="190"/>
      <c r="F3" s="190"/>
      <c r="G3" s="190"/>
      <c r="H3" s="190"/>
      <c r="I3" s="190"/>
      <c r="J3" s="190"/>
      <c r="K3" s="190"/>
      <c r="L3" s="191"/>
    </row>
    <row r="4" spans="2:12" ht="15">
      <c r="B4" s="181" t="s">
        <v>205</v>
      </c>
      <c r="C4" s="182"/>
      <c r="D4" s="182"/>
      <c r="E4" s="182"/>
      <c r="F4" s="182"/>
      <c r="G4" s="182"/>
      <c r="H4" s="182"/>
      <c r="I4" s="182"/>
      <c r="J4" s="182"/>
      <c r="K4" s="182"/>
      <c r="L4" s="183"/>
    </row>
    <row r="5" spans="2:12" ht="15">
      <c r="B5" s="181" t="s">
        <v>204</v>
      </c>
      <c r="C5" s="182"/>
      <c r="D5" s="182"/>
      <c r="E5" s="182"/>
      <c r="F5" s="182"/>
      <c r="G5" s="182"/>
      <c r="H5" s="182"/>
      <c r="I5" s="182"/>
      <c r="J5" s="182"/>
      <c r="K5" s="182"/>
      <c r="L5" s="183"/>
    </row>
    <row r="6" spans="2:12" ht="15">
      <c r="B6" s="184" t="s">
        <v>120</v>
      </c>
      <c r="C6" s="185"/>
      <c r="D6" s="185"/>
      <c r="E6" s="185"/>
      <c r="F6" s="185"/>
      <c r="G6" s="185"/>
      <c r="H6" s="185"/>
      <c r="I6" s="185"/>
      <c r="J6" s="185"/>
      <c r="K6" s="185"/>
      <c r="L6" s="186"/>
    </row>
    <row r="7" spans="2:12" ht="102">
      <c r="B7" s="43" t="s">
        <v>203</v>
      </c>
      <c r="C7" s="52" t="s">
        <v>202</v>
      </c>
      <c r="D7" s="52" t="s">
        <v>201</v>
      </c>
      <c r="E7" s="52" t="s">
        <v>200</v>
      </c>
      <c r="F7" s="52" t="s">
        <v>199</v>
      </c>
      <c r="G7" s="52" t="s">
        <v>198</v>
      </c>
      <c r="H7" s="52" t="s">
        <v>197</v>
      </c>
      <c r="I7" s="52" t="s">
        <v>196</v>
      </c>
      <c r="J7" s="52" t="s">
        <v>195</v>
      </c>
      <c r="K7" s="52" t="s">
        <v>194</v>
      </c>
      <c r="L7" s="52" t="s">
        <v>193</v>
      </c>
    </row>
    <row r="8" spans="2:12" ht="15.75" thickBot="1">
      <c r="B8" s="42" t="s">
        <v>165</v>
      </c>
      <c r="C8" s="42" t="s">
        <v>164</v>
      </c>
      <c r="D8" s="42" t="s">
        <v>163</v>
      </c>
      <c r="E8" s="42" t="s">
        <v>162</v>
      </c>
      <c r="F8" s="42" t="s">
        <v>161</v>
      </c>
      <c r="G8" s="42" t="s">
        <v>192</v>
      </c>
      <c r="H8" s="42" t="s">
        <v>159</v>
      </c>
      <c r="I8" s="42" t="s">
        <v>158</v>
      </c>
      <c r="J8" s="42" t="s">
        <v>191</v>
      </c>
      <c r="K8" s="42" t="s">
        <v>190</v>
      </c>
      <c r="L8" s="42" t="s">
        <v>189</v>
      </c>
    </row>
    <row r="9" spans="2:12" ht="15">
      <c r="B9" s="51"/>
      <c r="C9" s="50"/>
      <c r="D9" s="50"/>
      <c r="E9" s="50"/>
      <c r="F9" s="50"/>
      <c r="G9" s="50"/>
      <c r="H9" s="50"/>
      <c r="I9" s="50"/>
      <c r="J9" s="50"/>
      <c r="K9" s="50"/>
      <c r="L9" s="50"/>
    </row>
    <row r="10" spans="2:12" ht="25.5">
      <c r="B10" s="47" t="s">
        <v>188</v>
      </c>
      <c r="C10" s="26">
        <f aca="true" t="shared" si="0" ref="C10:L10">SUM(C11:C14)</f>
        <v>0</v>
      </c>
      <c r="D10" s="26">
        <f t="shared" si="0"/>
        <v>0</v>
      </c>
      <c r="E10" s="26">
        <f t="shared" si="0"/>
        <v>0</v>
      </c>
      <c r="F10" s="26">
        <f t="shared" si="0"/>
        <v>0</v>
      </c>
      <c r="G10" s="26">
        <f t="shared" si="0"/>
        <v>0</v>
      </c>
      <c r="H10" s="26">
        <f t="shared" si="0"/>
        <v>0</v>
      </c>
      <c r="I10" s="26">
        <f t="shared" si="0"/>
        <v>0</v>
      </c>
      <c r="J10" s="26">
        <f t="shared" si="0"/>
        <v>0</v>
      </c>
      <c r="K10" s="26">
        <f t="shared" si="0"/>
        <v>0</v>
      </c>
      <c r="L10" s="26">
        <f t="shared" si="0"/>
        <v>0</v>
      </c>
    </row>
    <row r="11" spans="2:12" ht="15">
      <c r="B11" s="49" t="s">
        <v>187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f>F11-K11</f>
        <v>0</v>
      </c>
    </row>
    <row r="12" spans="2:12" ht="15">
      <c r="B12" s="49" t="s">
        <v>186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f>F12-K12</f>
        <v>0</v>
      </c>
    </row>
    <row r="13" spans="2:12" ht="15">
      <c r="B13" s="49" t="s">
        <v>185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f>F13-K13</f>
        <v>0</v>
      </c>
    </row>
    <row r="14" spans="2:12" ht="15">
      <c r="B14" s="49" t="s">
        <v>184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f>F14-K14</f>
        <v>0</v>
      </c>
    </row>
    <row r="15" spans="2:12" ht="15">
      <c r="B15" s="48"/>
      <c r="C15" s="24"/>
      <c r="D15" s="24"/>
      <c r="E15" s="24"/>
      <c r="F15" s="24"/>
      <c r="G15" s="24"/>
      <c r="H15" s="24"/>
      <c r="I15" s="24"/>
      <c r="J15" s="24"/>
      <c r="K15" s="24"/>
      <c r="L15" s="24">
        <f>F15-K15</f>
        <v>0</v>
      </c>
    </row>
    <row r="16" spans="2:12" ht="15">
      <c r="B16" s="47" t="s">
        <v>183</v>
      </c>
      <c r="C16" s="26">
        <f aca="true" t="shared" si="1" ref="C16:L16">SUM(C17:C20)</f>
        <v>0</v>
      </c>
      <c r="D16" s="26">
        <f t="shared" si="1"/>
        <v>0</v>
      </c>
      <c r="E16" s="26">
        <f t="shared" si="1"/>
        <v>0</v>
      </c>
      <c r="F16" s="26">
        <f t="shared" si="1"/>
        <v>0</v>
      </c>
      <c r="G16" s="26">
        <f t="shared" si="1"/>
        <v>0</v>
      </c>
      <c r="H16" s="26">
        <f t="shared" si="1"/>
        <v>0</v>
      </c>
      <c r="I16" s="26">
        <f t="shared" si="1"/>
        <v>0</v>
      </c>
      <c r="J16" s="26">
        <f t="shared" si="1"/>
        <v>0</v>
      </c>
      <c r="K16" s="26">
        <f t="shared" si="1"/>
        <v>0</v>
      </c>
      <c r="L16" s="26">
        <f t="shared" si="1"/>
        <v>0</v>
      </c>
    </row>
    <row r="17" spans="2:12" ht="15">
      <c r="B17" s="49" t="s">
        <v>182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f>F17-K17</f>
        <v>0</v>
      </c>
    </row>
    <row r="18" spans="2:12" ht="15">
      <c r="B18" s="49" t="s">
        <v>181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f>F18-K18</f>
        <v>0</v>
      </c>
    </row>
    <row r="19" spans="2:12" ht="15">
      <c r="B19" s="49" t="s">
        <v>180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f>F19-K19</f>
        <v>0</v>
      </c>
    </row>
    <row r="20" spans="2:12" ht="15">
      <c r="B20" s="49" t="s">
        <v>179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f>F20-K20</f>
        <v>0</v>
      </c>
    </row>
    <row r="21" spans="2:12" ht="15">
      <c r="B21" s="48"/>
      <c r="C21" s="24"/>
      <c r="D21" s="24"/>
      <c r="E21" s="24"/>
      <c r="F21" s="24"/>
      <c r="G21" s="24"/>
      <c r="H21" s="24"/>
      <c r="I21" s="24"/>
      <c r="J21" s="24"/>
      <c r="K21" s="24"/>
      <c r="L21" s="24">
        <f>F21-K21</f>
        <v>0</v>
      </c>
    </row>
    <row r="22" spans="2:12" ht="38.25">
      <c r="B22" s="47" t="s">
        <v>178</v>
      </c>
      <c r="C22" s="26">
        <f aca="true" t="shared" si="2" ref="C22:L22">C10+C16</f>
        <v>0</v>
      </c>
      <c r="D22" s="26">
        <f t="shared" si="2"/>
        <v>0</v>
      </c>
      <c r="E22" s="26">
        <f t="shared" si="2"/>
        <v>0</v>
      </c>
      <c r="F22" s="26">
        <f t="shared" si="2"/>
        <v>0</v>
      </c>
      <c r="G22" s="26">
        <f t="shared" si="2"/>
        <v>0</v>
      </c>
      <c r="H22" s="26">
        <f t="shared" si="2"/>
        <v>0</v>
      </c>
      <c r="I22" s="26">
        <f t="shared" si="2"/>
        <v>0</v>
      </c>
      <c r="J22" s="26">
        <f t="shared" si="2"/>
        <v>0</v>
      </c>
      <c r="K22" s="26">
        <f t="shared" si="2"/>
        <v>0</v>
      </c>
      <c r="L22" s="26">
        <f t="shared" si="2"/>
        <v>0</v>
      </c>
    </row>
    <row r="23" spans="2:12" ht="15.75" thickBot="1">
      <c r="B23" s="46"/>
      <c r="C23" s="45"/>
      <c r="D23" s="45"/>
      <c r="E23" s="45"/>
      <c r="F23" s="45"/>
      <c r="G23" s="45"/>
      <c r="H23" s="45"/>
      <c r="I23" s="45"/>
      <c r="J23" s="45"/>
      <c r="K23" s="45"/>
      <c r="L23" s="45"/>
    </row>
    <row r="25" ht="15">
      <c r="B25" s="44" t="s">
        <v>177</v>
      </c>
    </row>
  </sheetData>
  <sheetProtection/>
  <mergeCells count="5">
    <mergeCell ref="B2:L2"/>
    <mergeCell ref="B4:L4"/>
    <mergeCell ref="B5:L5"/>
    <mergeCell ref="B6:L6"/>
    <mergeCell ref="B3:L3"/>
  </mergeCells>
  <printOptions/>
  <pageMargins left="0.7" right="0.7" top="0.75" bottom="0.75" header="0.3" footer="0.3"/>
  <pageSetup fitToHeight="0" fitToWidth="1" horizontalDpi="600" verticalDpi="600" orientation="portrait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86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E15" sqref="E1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6" width="11.421875" style="1" customWidth="1"/>
    <col min="7" max="8" width="12.00390625" style="53" bestFit="1" customWidth="1"/>
    <col min="9" max="9" width="12.00390625" style="1" bestFit="1" customWidth="1"/>
    <col min="10" max="16384" width="11.421875" style="1" customWidth="1"/>
  </cols>
  <sheetData>
    <row r="1" ht="13.5" thickBot="1"/>
    <row r="2" spans="2:5" ht="12.75">
      <c r="B2" s="165" t="s">
        <v>124</v>
      </c>
      <c r="C2" s="166"/>
      <c r="D2" s="166"/>
      <c r="E2" s="167"/>
    </row>
    <row r="3" spans="2:5" ht="12.75">
      <c r="B3" s="174" t="s">
        <v>123</v>
      </c>
      <c r="C3" s="175"/>
      <c r="D3" s="175"/>
      <c r="E3" s="176"/>
    </row>
    <row r="4" spans="2:5" ht="12.75">
      <c r="B4" s="174" t="s">
        <v>247</v>
      </c>
      <c r="C4" s="175"/>
      <c r="D4" s="175"/>
      <c r="E4" s="176"/>
    </row>
    <row r="5" spans="2:5" ht="12.75">
      <c r="B5" s="174" t="s">
        <v>174</v>
      </c>
      <c r="C5" s="175"/>
      <c r="D5" s="175"/>
      <c r="E5" s="176"/>
    </row>
    <row r="6" spans="2:5" ht="13.5" thickBot="1">
      <c r="B6" s="199" t="s">
        <v>120</v>
      </c>
      <c r="C6" s="200"/>
      <c r="D6" s="200"/>
      <c r="E6" s="201"/>
    </row>
    <row r="7" spans="2:5" ht="13.5" thickBot="1">
      <c r="B7" s="87"/>
      <c r="C7" s="87"/>
      <c r="D7" s="87"/>
      <c r="E7" s="87"/>
    </row>
    <row r="8" spans="2:5" ht="12.75">
      <c r="B8" s="202" t="s">
        <v>119</v>
      </c>
      <c r="C8" s="86" t="s">
        <v>228</v>
      </c>
      <c r="D8" s="204" t="s">
        <v>216</v>
      </c>
      <c r="E8" s="86" t="s">
        <v>215</v>
      </c>
    </row>
    <row r="9" spans="2:5" ht="13.5" thickBot="1">
      <c r="B9" s="203"/>
      <c r="C9" s="85" t="s">
        <v>246</v>
      </c>
      <c r="D9" s="205"/>
      <c r="E9" s="85" t="s">
        <v>245</v>
      </c>
    </row>
    <row r="10" spans="2:5" ht="12.75">
      <c r="B10" s="74" t="s">
        <v>244</v>
      </c>
      <c r="C10" s="73">
        <f>SUM(C11:C13)</f>
        <v>136040372</v>
      </c>
      <c r="D10" s="73">
        <f>SUM(D11:D13)</f>
        <v>24959353.04</v>
      </c>
      <c r="E10" s="73">
        <f>SUM(E11:E13)</f>
        <v>24959353.04</v>
      </c>
    </row>
    <row r="11" spans="2:5" ht="12.75">
      <c r="B11" s="76" t="s">
        <v>243</v>
      </c>
      <c r="C11" s="75">
        <v>55356149</v>
      </c>
      <c r="D11" s="75">
        <v>13906592</v>
      </c>
      <c r="E11" s="75">
        <v>13906592</v>
      </c>
    </row>
    <row r="12" spans="2:5" ht="12.75">
      <c r="B12" s="76" t="s">
        <v>213</v>
      </c>
      <c r="C12" s="75">
        <v>80784223</v>
      </c>
      <c r="D12" s="75">
        <v>11614495</v>
      </c>
      <c r="E12" s="75">
        <v>11614495</v>
      </c>
    </row>
    <row r="13" spans="2:5" ht="12.75">
      <c r="B13" s="76" t="s">
        <v>242</v>
      </c>
      <c r="C13" s="75">
        <f>C49</f>
        <v>-100000</v>
      </c>
      <c r="D13" s="75">
        <f>D49</f>
        <v>-561733.96</v>
      </c>
      <c r="E13" s="75">
        <f>E49</f>
        <v>-561733.96</v>
      </c>
    </row>
    <row r="14" spans="2:5" ht="12.75">
      <c r="B14" s="74"/>
      <c r="C14" s="75"/>
      <c r="D14" s="75"/>
      <c r="E14" s="75"/>
    </row>
    <row r="15" spans="2:9" ht="15">
      <c r="B15" s="74" t="s">
        <v>241</v>
      </c>
      <c r="C15" s="73">
        <f>SUM(C16:C17)</f>
        <v>136040372</v>
      </c>
      <c r="D15" s="73">
        <f>SUM(D16:D17)</f>
        <v>28852392.909999996</v>
      </c>
      <c r="E15" s="73">
        <f>SUM(E16:E17)</f>
        <v>28852392.909999996</v>
      </c>
      <c r="I15" s="83"/>
    </row>
    <row r="16" spans="2:5" ht="12.75">
      <c r="B16" s="76" t="s">
        <v>222</v>
      </c>
      <c r="C16" s="75">
        <v>55256149</v>
      </c>
      <c r="D16" s="75">
        <v>11219590.44</v>
      </c>
      <c r="E16" s="75">
        <v>11219590.44</v>
      </c>
    </row>
    <row r="17" spans="2:5" ht="12.75">
      <c r="B17" s="76" t="s">
        <v>240</v>
      </c>
      <c r="C17" s="75">
        <v>80784223</v>
      </c>
      <c r="D17" s="75">
        <v>17632802.47</v>
      </c>
      <c r="E17" s="75">
        <v>17632802.47</v>
      </c>
    </row>
    <row r="18" spans="2:9" ht="12.75">
      <c r="B18" s="82"/>
      <c r="C18" s="75"/>
      <c r="D18" s="75"/>
      <c r="E18" s="75"/>
      <c r="I18" s="83"/>
    </row>
    <row r="19" spans="2:5" ht="12.75">
      <c r="B19" s="74" t="s">
        <v>239</v>
      </c>
      <c r="C19" s="84"/>
      <c r="D19" s="73">
        <f>SUM(D20:D21)</f>
        <v>0</v>
      </c>
      <c r="E19" s="73">
        <f>SUM(E20:E21)</f>
        <v>0</v>
      </c>
    </row>
    <row r="20" spans="2:9" ht="12.75">
      <c r="B20" s="76" t="s">
        <v>221</v>
      </c>
      <c r="C20" s="84"/>
      <c r="D20" s="75">
        <v>0</v>
      </c>
      <c r="E20" s="75">
        <v>0</v>
      </c>
      <c r="I20" s="83"/>
    </row>
    <row r="21" spans="2:9" ht="12.75">
      <c r="B21" s="76" t="s">
        <v>208</v>
      </c>
      <c r="C21" s="84"/>
      <c r="D21" s="75">
        <v>0</v>
      </c>
      <c r="E21" s="75">
        <v>0</v>
      </c>
      <c r="I21" s="83"/>
    </row>
    <row r="22" spans="2:5" ht="12.75">
      <c r="B22" s="82"/>
      <c r="C22" s="75"/>
      <c r="D22" s="75"/>
      <c r="E22" s="75"/>
    </row>
    <row r="23" spans="2:5" ht="12.75">
      <c r="B23" s="74" t="s">
        <v>238</v>
      </c>
      <c r="C23" s="73">
        <f>C10-C15+C19</f>
        <v>0</v>
      </c>
      <c r="D23" s="74">
        <f>D10-D15+D19</f>
        <v>-3893039.8699999973</v>
      </c>
      <c r="E23" s="74">
        <f>E10-E15+E19</f>
        <v>-3893039.8699999973</v>
      </c>
    </row>
    <row r="24" spans="2:5" ht="12.75">
      <c r="B24" s="74"/>
      <c r="C24" s="75"/>
      <c r="D24" s="82"/>
      <c r="E24" s="82"/>
    </row>
    <row r="25" spans="2:5" ht="12.75">
      <c r="B25" s="74" t="s">
        <v>237</v>
      </c>
      <c r="C25" s="73">
        <f>C23-C13</f>
        <v>100000</v>
      </c>
      <c r="D25" s="74">
        <f>D23-D13</f>
        <v>-3331305.9099999974</v>
      </c>
      <c r="E25" s="74">
        <f>E23-E13</f>
        <v>-3331305.9099999974</v>
      </c>
    </row>
    <row r="26" spans="2:5" ht="12.75">
      <c r="B26" s="74"/>
      <c r="C26" s="75"/>
      <c r="D26" s="82"/>
      <c r="E26" s="82"/>
    </row>
    <row r="27" spans="2:5" ht="25.5">
      <c r="B27" s="74" t="s">
        <v>236</v>
      </c>
      <c r="C27" s="73">
        <f>C25-C19</f>
        <v>100000</v>
      </c>
      <c r="D27" s="73">
        <f>D25-D19</f>
        <v>-3331305.9099999974</v>
      </c>
      <c r="E27" s="73">
        <f>E25-E19</f>
        <v>-3331305.9099999974</v>
      </c>
    </row>
    <row r="28" spans="2:5" ht="13.5" thickBot="1">
      <c r="B28" s="81"/>
      <c r="C28" s="80"/>
      <c r="D28" s="80"/>
      <c r="E28" s="80"/>
    </row>
    <row r="29" spans="2:5" ht="34.5" customHeight="1" thickBot="1">
      <c r="B29" s="198"/>
      <c r="C29" s="198"/>
      <c r="D29" s="198"/>
      <c r="E29" s="198"/>
    </row>
    <row r="30" spans="2:5" ht="13.5" thickBot="1">
      <c r="B30" s="79" t="s">
        <v>218</v>
      </c>
      <c r="C30" s="78" t="s">
        <v>227</v>
      </c>
      <c r="D30" s="78" t="s">
        <v>216</v>
      </c>
      <c r="E30" s="78" t="s">
        <v>214</v>
      </c>
    </row>
    <row r="31" spans="2:5" ht="12.75">
      <c r="B31" s="77"/>
      <c r="C31" s="75"/>
      <c r="D31" s="75"/>
      <c r="E31" s="75"/>
    </row>
    <row r="32" spans="2:5" ht="12.75">
      <c r="B32" s="74" t="s">
        <v>235</v>
      </c>
      <c r="C32" s="73">
        <f>SUM(C33:C34)</f>
        <v>0</v>
      </c>
      <c r="D32" s="74">
        <f>SUM(D33:D34)</f>
        <v>0</v>
      </c>
      <c r="E32" s="74">
        <f>SUM(E33:E34)</f>
        <v>0</v>
      </c>
    </row>
    <row r="33" spans="2:5" ht="12.75">
      <c r="B33" s="76" t="s">
        <v>234</v>
      </c>
      <c r="C33" s="75">
        <v>0</v>
      </c>
      <c r="D33" s="75">
        <v>0</v>
      </c>
      <c r="E33" s="75">
        <v>0</v>
      </c>
    </row>
    <row r="34" spans="2:5" ht="12.75">
      <c r="B34" s="76" t="s">
        <v>233</v>
      </c>
      <c r="C34" s="75">
        <v>0</v>
      </c>
      <c r="D34" s="75">
        <v>0</v>
      </c>
      <c r="E34" s="75">
        <v>0</v>
      </c>
    </row>
    <row r="35" spans="2:5" ht="12.75">
      <c r="B35" s="74"/>
      <c r="C35" s="75"/>
      <c r="D35" s="75"/>
      <c r="E35" s="75"/>
    </row>
    <row r="36" spans="2:5" ht="12.75">
      <c r="B36" s="74" t="s">
        <v>232</v>
      </c>
      <c r="C36" s="73">
        <f>C27+C32</f>
        <v>100000</v>
      </c>
      <c r="D36" s="73">
        <f>D27+D32</f>
        <v>-3331305.9099999974</v>
      </c>
      <c r="E36" s="73">
        <f>E27+E32</f>
        <v>-3331305.9099999974</v>
      </c>
    </row>
    <row r="37" spans="2:5" ht="13.5" thickBot="1">
      <c r="B37" s="72"/>
      <c r="C37" s="71"/>
      <c r="D37" s="71"/>
      <c r="E37" s="71"/>
    </row>
    <row r="38" spans="2:5" ht="34.5" customHeight="1" thickBot="1">
      <c r="B38" s="69"/>
      <c r="C38" s="69"/>
      <c r="D38" s="69"/>
      <c r="E38" s="69"/>
    </row>
    <row r="39" spans="2:5" ht="12.75">
      <c r="B39" s="192" t="s">
        <v>218</v>
      </c>
      <c r="C39" s="196" t="s">
        <v>217</v>
      </c>
      <c r="D39" s="194" t="s">
        <v>216</v>
      </c>
      <c r="E39" s="68" t="s">
        <v>215</v>
      </c>
    </row>
    <row r="40" spans="2:5" ht="13.5" thickBot="1">
      <c r="B40" s="193"/>
      <c r="C40" s="197"/>
      <c r="D40" s="195"/>
      <c r="E40" s="67" t="s">
        <v>214</v>
      </c>
    </row>
    <row r="41" spans="2:5" ht="12.75">
      <c r="B41" s="66"/>
      <c r="C41" s="60"/>
      <c r="D41" s="60"/>
      <c r="E41" s="60"/>
    </row>
    <row r="42" spans="2:5" ht="12.75">
      <c r="B42" s="56" t="s">
        <v>231</v>
      </c>
      <c r="C42" s="57">
        <f>SUM(C43:C44)</f>
        <v>0</v>
      </c>
      <c r="D42" s="57">
        <f>SUM(D43:D44)</f>
        <v>0</v>
      </c>
      <c r="E42" s="57">
        <f>SUM(E43:E44)</f>
        <v>0</v>
      </c>
    </row>
    <row r="43" spans="2:5" ht="12.75">
      <c r="B43" s="64" t="s">
        <v>224</v>
      </c>
      <c r="C43" s="60">
        <v>0</v>
      </c>
      <c r="D43" s="60">
        <v>0</v>
      </c>
      <c r="E43" s="60">
        <v>0</v>
      </c>
    </row>
    <row r="44" spans="2:5" ht="12.75">
      <c r="B44" s="64" t="s">
        <v>211</v>
      </c>
      <c r="C44" s="60">
        <v>0</v>
      </c>
      <c r="D44" s="60">
        <v>0</v>
      </c>
      <c r="E44" s="60">
        <v>0</v>
      </c>
    </row>
    <row r="45" spans="2:5" ht="12.75">
      <c r="B45" s="56" t="s">
        <v>230</v>
      </c>
      <c r="C45" s="57">
        <f>SUM(C46:C47)</f>
        <v>100000</v>
      </c>
      <c r="D45" s="57">
        <f>SUM(D46:D47)</f>
        <v>561733.96</v>
      </c>
      <c r="E45" s="57">
        <f>SUM(E46:E47)</f>
        <v>561733.96</v>
      </c>
    </row>
    <row r="46" spans="2:5" ht="12.75">
      <c r="B46" s="64" t="s">
        <v>223</v>
      </c>
      <c r="C46" s="60">
        <v>100000</v>
      </c>
      <c r="D46" s="63">
        <v>3627.76</v>
      </c>
      <c r="E46" s="63">
        <v>3627.76</v>
      </c>
    </row>
    <row r="47" spans="2:5" ht="12.75">
      <c r="B47" s="64" t="s">
        <v>210</v>
      </c>
      <c r="C47" s="60">
        <v>0</v>
      </c>
      <c r="D47" s="63">
        <v>558106.2</v>
      </c>
      <c r="E47" s="63">
        <v>558106.2</v>
      </c>
    </row>
    <row r="48" spans="2:5" ht="12.75">
      <c r="B48" s="56"/>
      <c r="C48" s="60"/>
      <c r="D48" s="60"/>
      <c r="E48" s="60"/>
    </row>
    <row r="49" spans="2:5" ht="12.75">
      <c r="B49" s="56" t="s">
        <v>229</v>
      </c>
      <c r="C49" s="57">
        <f>C42-C45</f>
        <v>-100000</v>
      </c>
      <c r="D49" s="56">
        <f>D42-D45</f>
        <v>-561733.96</v>
      </c>
      <c r="E49" s="56">
        <f>E42-E45</f>
        <v>-561733.96</v>
      </c>
    </row>
    <row r="50" spans="2:5" ht="13.5" thickBot="1">
      <c r="B50" s="54"/>
      <c r="C50" s="55"/>
      <c r="D50" s="54"/>
      <c r="E50" s="54"/>
    </row>
    <row r="51" spans="2:5" ht="34.5" customHeight="1" thickBot="1">
      <c r="B51" s="69"/>
      <c r="C51" s="69"/>
      <c r="D51" s="69"/>
      <c r="E51" s="69"/>
    </row>
    <row r="52" spans="2:5" ht="12.75">
      <c r="B52" s="192" t="s">
        <v>218</v>
      </c>
      <c r="C52" s="68" t="s">
        <v>228</v>
      </c>
      <c r="D52" s="194" t="s">
        <v>216</v>
      </c>
      <c r="E52" s="68" t="s">
        <v>215</v>
      </c>
    </row>
    <row r="53" spans="2:5" ht="13.5" thickBot="1">
      <c r="B53" s="193"/>
      <c r="C53" s="67" t="s">
        <v>227</v>
      </c>
      <c r="D53" s="195"/>
      <c r="E53" s="67" t="s">
        <v>214</v>
      </c>
    </row>
    <row r="54" spans="2:5" ht="12.75">
      <c r="B54" s="66"/>
      <c r="C54" s="60"/>
      <c r="D54" s="60"/>
      <c r="E54" s="60"/>
    </row>
    <row r="55" spans="2:5" ht="12.75">
      <c r="B55" s="63" t="s">
        <v>226</v>
      </c>
      <c r="C55" s="60">
        <f>C11</f>
        <v>55356149</v>
      </c>
      <c r="D55" s="63">
        <f>D11</f>
        <v>13906592</v>
      </c>
      <c r="E55" s="63">
        <f>E11</f>
        <v>13906592</v>
      </c>
    </row>
    <row r="56" spans="2:5" ht="12.75">
      <c r="B56" s="63"/>
      <c r="C56" s="60"/>
      <c r="D56" s="63"/>
      <c r="E56" s="63"/>
    </row>
    <row r="57" spans="2:5" ht="12.75">
      <c r="B57" s="70" t="s">
        <v>225</v>
      </c>
      <c r="C57" s="60">
        <f>C43-C46</f>
        <v>-100000</v>
      </c>
      <c r="D57" s="63">
        <f>D43-D46</f>
        <v>-3627.76</v>
      </c>
      <c r="E57" s="63">
        <f>E43-E46</f>
        <v>-3627.76</v>
      </c>
    </row>
    <row r="58" spans="2:5" ht="12.75">
      <c r="B58" s="64" t="s">
        <v>224</v>
      </c>
      <c r="C58" s="60">
        <f>C43</f>
        <v>0</v>
      </c>
      <c r="D58" s="63">
        <f>D43</f>
        <v>0</v>
      </c>
      <c r="E58" s="63">
        <f>E43</f>
        <v>0</v>
      </c>
    </row>
    <row r="59" spans="2:5" ht="12.75">
      <c r="B59" s="64" t="s">
        <v>223</v>
      </c>
      <c r="C59" s="60">
        <f>C46</f>
        <v>100000</v>
      </c>
      <c r="D59" s="63">
        <f>D46</f>
        <v>3627.76</v>
      </c>
      <c r="E59" s="63">
        <f>E46</f>
        <v>3627.76</v>
      </c>
    </row>
    <row r="60" spans="2:5" ht="12.75">
      <c r="B60" s="61"/>
      <c r="C60" s="60"/>
      <c r="D60" s="63"/>
      <c r="E60" s="63"/>
    </row>
    <row r="61" spans="2:5" ht="12.75">
      <c r="B61" s="61" t="s">
        <v>222</v>
      </c>
      <c r="C61" s="60">
        <f>C16</f>
        <v>55256149</v>
      </c>
      <c r="D61" s="60">
        <f>D16</f>
        <v>11219590.44</v>
      </c>
      <c r="E61" s="60">
        <f>E16</f>
        <v>11219590.44</v>
      </c>
    </row>
    <row r="62" spans="2:5" ht="12.75">
      <c r="B62" s="61"/>
      <c r="C62" s="60"/>
      <c r="D62" s="60"/>
      <c r="E62" s="60"/>
    </row>
    <row r="63" spans="2:5" ht="12.75">
      <c r="B63" s="61" t="s">
        <v>221</v>
      </c>
      <c r="C63" s="62"/>
      <c r="D63" s="60">
        <f>D20</f>
        <v>0</v>
      </c>
      <c r="E63" s="60">
        <f>E20</f>
        <v>0</v>
      </c>
    </row>
    <row r="64" spans="2:5" ht="12.75">
      <c r="B64" s="61"/>
      <c r="C64" s="60"/>
      <c r="D64" s="60"/>
      <c r="E64" s="60"/>
    </row>
    <row r="65" spans="2:5" ht="12.75">
      <c r="B65" s="59" t="s">
        <v>220</v>
      </c>
      <c r="C65" s="57">
        <f>C55+C57-C61+C63</f>
        <v>0</v>
      </c>
      <c r="D65" s="56">
        <f>D55+D57-D61+D63</f>
        <v>2683373.8000000007</v>
      </c>
      <c r="E65" s="56">
        <f>E55+E57-E61+E63</f>
        <v>2683373.8000000007</v>
      </c>
    </row>
    <row r="66" spans="2:5" ht="12.75">
      <c r="B66" s="59"/>
      <c r="C66" s="57"/>
      <c r="D66" s="56"/>
      <c r="E66" s="56"/>
    </row>
    <row r="67" spans="2:5" ht="25.5">
      <c r="B67" s="58" t="s">
        <v>219</v>
      </c>
      <c r="C67" s="57">
        <f>C65-C57</f>
        <v>100000</v>
      </c>
      <c r="D67" s="56">
        <f>D65-D57</f>
        <v>2687001.5600000005</v>
      </c>
      <c r="E67" s="56">
        <f>E65-E57</f>
        <v>2687001.5600000005</v>
      </c>
    </row>
    <row r="68" spans="2:5" ht="13.5" thickBot="1">
      <c r="B68" s="54"/>
      <c r="C68" s="55"/>
      <c r="D68" s="54"/>
      <c r="E68" s="54"/>
    </row>
    <row r="69" spans="2:5" ht="34.5" customHeight="1" thickBot="1">
      <c r="B69" s="69"/>
      <c r="C69" s="69"/>
      <c r="D69" s="69"/>
      <c r="E69" s="69"/>
    </row>
    <row r="70" spans="2:5" ht="12.75">
      <c r="B70" s="192" t="s">
        <v>218</v>
      </c>
      <c r="C70" s="196" t="s">
        <v>217</v>
      </c>
      <c r="D70" s="194" t="s">
        <v>216</v>
      </c>
      <c r="E70" s="68" t="s">
        <v>215</v>
      </c>
    </row>
    <row r="71" spans="2:5" ht="13.5" thickBot="1">
      <c r="B71" s="193"/>
      <c r="C71" s="197"/>
      <c r="D71" s="195"/>
      <c r="E71" s="67" t="s">
        <v>214</v>
      </c>
    </row>
    <row r="72" spans="2:5" ht="12.75">
      <c r="B72" s="66"/>
      <c r="C72" s="60"/>
      <c r="D72" s="60"/>
      <c r="E72" s="60"/>
    </row>
    <row r="73" spans="2:5" ht="12.75">
      <c r="B73" s="63" t="s">
        <v>213</v>
      </c>
      <c r="C73" s="60">
        <f>C12</f>
        <v>80784223</v>
      </c>
      <c r="D73" s="63">
        <f>D12</f>
        <v>11614495</v>
      </c>
      <c r="E73" s="63">
        <f>E12</f>
        <v>11614495</v>
      </c>
    </row>
    <row r="74" spans="2:5" ht="12.75">
      <c r="B74" s="63"/>
      <c r="C74" s="60"/>
      <c r="D74" s="63"/>
      <c r="E74" s="63"/>
    </row>
    <row r="75" spans="2:5" ht="25.5">
      <c r="B75" s="65" t="s">
        <v>212</v>
      </c>
      <c r="C75" s="60">
        <f>C76-C77</f>
        <v>0</v>
      </c>
      <c r="D75" s="63">
        <f>D76-D77</f>
        <v>-558106.2</v>
      </c>
      <c r="E75" s="63">
        <f>E76-E77</f>
        <v>-558106.2</v>
      </c>
    </row>
    <row r="76" spans="2:5" ht="12.75">
      <c r="B76" s="64" t="s">
        <v>211</v>
      </c>
      <c r="C76" s="60">
        <f>C44</f>
        <v>0</v>
      </c>
      <c r="D76" s="63">
        <f>D44</f>
        <v>0</v>
      </c>
      <c r="E76" s="63">
        <f>E44</f>
        <v>0</v>
      </c>
    </row>
    <row r="77" spans="2:5" ht="12.75">
      <c r="B77" s="64" t="s">
        <v>210</v>
      </c>
      <c r="C77" s="60">
        <f>C47</f>
        <v>0</v>
      </c>
      <c r="D77" s="63">
        <f>D47</f>
        <v>558106.2</v>
      </c>
      <c r="E77" s="63">
        <f>E47</f>
        <v>558106.2</v>
      </c>
    </row>
    <row r="78" spans="2:5" ht="12.75">
      <c r="B78" s="61"/>
      <c r="C78" s="60"/>
      <c r="D78" s="63"/>
      <c r="E78" s="63"/>
    </row>
    <row r="79" spans="2:5" ht="12.75">
      <c r="B79" s="61" t="s">
        <v>209</v>
      </c>
      <c r="C79" s="60">
        <f>C17</f>
        <v>80784223</v>
      </c>
      <c r="D79" s="60">
        <f>D17</f>
        <v>17632802.47</v>
      </c>
      <c r="E79" s="60">
        <f>E17</f>
        <v>17632802.47</v>
      </c>
    </row>
    <row r="80" spans="2:5" ht="12.75">
      <c r="B80" s="61"/>
      <c r="C80" s="60"/>
      <c r="D80" s="60"/>
      <c r="E80" s="60"/>
    </row>
    <row r="81" spans="2:5" ht="12.75">
      <c r="B81" s="61" t="s">
        <v>208</v>
      </c>
      <c r="C81" s="62"/>
      <c r="D81" s="60">
        <f>D21</f>
        <v>0</v>
      </c>
      <c r="E81" s="60">
        <f>E21</f>
        <v>0</v>
      </c>
    </row>
    <row r="82" spans="2:5" ht="12.75">
      <c r="B82" s="61"/>
      <c r="C82" s="60"/>
      <c r="D82" s="60"/>
      <c r="E82" s="60"/>
    </row>
    <row r="83" spans="2:5" ht="12.75">
      <c r="B83" s="59" t="s">
        <v>207</v>
      </c>
      <c r="C83" s="57">
        <f>C73+C75-C79+C81</f>
        <v>0</v>
      </c>
      <c r="D83" s="56">
        <f>D73+D75-D79+D81</f>
        <v>-6576413.669999998</v>
      </c>
      <c r="E83" s="56">
        <f>E73+E75-E79+E81</f>
        <v>-6576413.669999998</v>
      </c>
    </row>
    <row r="84" spans="2:5" ht="12.75">
      <c r="B84" s="59"/>
      <c r="C84" s="57"/>
      <c r="D84" s="56"/>
      <c r="E84" s="56"/>
    </row>
    <row r="85" spans="2:5" ht="25.5">
      <c r="B85" s="58" t="s">
        <v>206</v>
      </c>
      <c r="C85" s="57">
        <f>C83-C75</f>
        <v>0</v>
      </c>
      <c r="D85" s="56">
        <f>D83-D75</f>
        <v>-6018307.469999998</v>
      </c>
      <c r="E85" s="56">
        <f>E83-E75</f>
        <v>-6018307.469999998</v>
      </c>
    </row>
    <row r="86" spans="2:5" ht="13.5" thickBot="1">
      <c r="B86" s="54"/>
      <c r="C86" s="55"/>
      <c r="D86" s="54"/>
      <c r="E86" s="54"/>
    </row>
  </sheetData>
  <sheetProtection/>
  <mergeCells count="16">
    <mergeCell ref="B70:B71"/>
    <mergeCell ref="C70:C71"/>
    <mergeCell ref="D70:D71"/>
    <mergeCell ref="B29:E29"/>
    <mergeCell ref="B2:E2"/>
    <mergeCell ref="B4:E4"/>
    <mergeCell ref="B5:E5"/>
    <mergeCell ref="B6:E6"/>
    <mergeCell ref="B8:B9"/>
    <mergeCell ref="D8:D9"/>
    <mergeCell ref="B3:E3"/>
    <mergeCell ref="B52:B53"/>
    <mergeCell ref="D52:D53"/>
    <mergeCell ref="B39:B40"/>
    <mergeCell ref="C39:C40"/>
    <mergeCell ref="D39:D40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8" max="255" man="1"/>
  </rowBreaks>
  <colBreaks count="1" manualBreakCount="1">
    <brk id="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F59" sqref="F59:G59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88" customWidth="1"/>
    <col min="4" max="4" width="18.00390625" style="1" customWidth="1"/>
    <col min="5" max="5" width="14.7109375" style="88" customWidth="1"/>
    <col min="6" max="6" width="13.8515625" style="1" customWidth="1"/>
    <col min="7" max="7" width="14.8515625" style="1" customWidth="1"/>
    <col min="8" max="8" width="13.7109375" style="88" customWidth="1"/>
    <col min="9" max="16384" width="11.00390625" style="1" customWidth="1"/>
  </cols>
  <sheetData>
    <row r="1" ht="13.5" thickBot="1"/>
    <row r="2" spans="2:8" ht="12.75">
      <c r="B2" s="165" t="s">
        <v>124</v>
      </c>
      <c r="C2" s="166"/>
      <c r="D2" s="166"/>
      <c r="E2" s="166"/>
      <c r="F2" s="166"/>
      <c r="G2" s="166"/>
      <c r="H2" s="167"/>
    </row>
    <row r="3" spans="2:8" ht="12.75">
      <c r="B3" s="174" t="s">
        <v>123</v>
      </c>
      <c r="C3" s="175"/>
      <c r="D3" s="175"/>
      <c r="E3" s="175"/>
      <c r="F3" s="175"/>
      <c r="G3" s="175"/>
      <c r="H3" s="176"/>
    </row>
    <row r="4" spans="2:8" ht="12.75">
      <c r="B4" s="174" t="s">
        <v>316</v>
      </c>
      <c r="C4" s="175"/>
      <c r="D4" s="175"/>
      <c r="E4" s="175"/>
      <c r="F4" s="175"/>
      <c r="G4" s="175"/>
      <c r="H4" s="176"/>
    </row>
    <row r="5" spans="2:8" ht="12.75">
      <c r="B5" s="174" t="s">
        <v>204</v>
      </c>
      <c r="C5" s="175"/>
      <c r="D5" s="175"/>
      <c r="E5" s="175"/>
      <c r="F5" s="175"/>
      <c r="G5" s="175"/>
      <c r="H5" s="176"/>
    </row>
    <row r="6" spans="2:8" ht="13.5" thickBot="1">
      <c r="B6" s="199" t="s">
        <v>120</v>
      </c>
      <c r="C6" s="200"/>
      <c r="D6" s="200"/>
      <c r="E6" s="200"/>
      <c r="F6" s="200"/>
      <c r="G6" s="200"/>
      <c r="H6" s="201"/>
    </row>
    <row r="7" spans="2:8" ht="13.5" thickBot="1">
      <c r="B7" s="110"/>
      <c r="C7" s="208" t="s">
        <v>315</v>
      </c>
      <c r="D7" s="209"/>
      <c r="E7" s="209"/>
      <c r="F7" s="209"/>
      <c r="G7" s="210"/>
      <c r="H7" s="206" t="s">
        <v>314</v>
      </c>
    </row>
    <row r="8" spans="2:8" ht="12.75">
      <c r="B8" s="109" t="s">
        <v>218</v>
      </c>
      <c r="C8" s="206" t="s">
        <v>313</v>
      </c>
      <c r="D8" s="204" t="s">
        <v>312</v>
      </c>
      <c r="E8" s="206" t="s">
        <v>311</v>
      </c>
      <c r="F8" s="206" t="s">
        <v>216</v>
      </c>
      <c r="G8" s="206" t="s">
        <v>310</v>
      </c>
      <c r="H8" s="211"/>
    </row>
    <row r="9" spans="2:8" ht="13.5" thickBot="1">
      <c r="B9" s="108" t="s">
        <v>165</v>
      </c>
      <c r="C9" s="207"/>
      <c r="D9" s="205"/>
      <c r="E9" s="207"/>
      <c r="F9" s="207"/>
      <c r="G9" s="207"/>
      <c r="H9" s="207"/>
    </row>
    <row r="10" spans="2:8" ht="12.75">
      <c r="B10" s="56" t="s">
        <v>309</v>
      </c>
      <c r="C10" s="93"/>
      <c r="D10" s="95"/>
      <c r="E10" s="93"/>
      <c r="F10" s="95"/>
      <c r="G10" s="95"/>
      <c r="H10" s="93"/>
    </row>
    <row r="11" spans="2:8" ht="12.75">
      <c r="B11" s="61" t="s">
        <v>308</v>
      </c>
      <c r="C11" s="93">
        <v>0</v>
      </c>
      <c r="D11" s="93">
        <v>0</v>
      </c>
      <c r="E11" s="93">
        <f aca="true" t="shared" si="0" ref="E11:E17">C11+D11</f>
        <v>0</v>
      </c>
      <c r="F11" s="93">
        <v>0</v>
      </c>
      <c r="G11" s="93">
        <v>0</v>
      </c>
      <c r="H11" s="93">
        <f aca="true" t="shared" si="1" ref="H11:H17">G11-C11</f>
        <v>0</v>
      </c>
    </row>
    <row r="12" spans="2:8" ht="12.75">
      <c r="B12" s="61" t="s">
        <v>307</v>
      </c>
      <c r="C12" s="93">
        <v>0</v>
      </c>
      <c r="D12" s="93">
        <v>0</v>
      </c>
      <c r="E12" s="93">
        <f t="shared" si="0"/>
        <v>0</v>
      </c>
      <c r="F12" s="93">
        <v>0</v>
      </c>
      <c r="G12" s="93">
        <v>0</v>
      </c>
      <c r="H12" s="93">
        <f t="shared" si="1"/>
        <v>0</v>
      </c>
    </row>
    <row r="13" spans="2:8" ht="12.75">
      <c r="B13" s="61" t="s">
        <v>306</v>
      </c>
      <c r="C13" s="93">
        <v>0</v>
      </c>
      <c r="D13" s="93">
        <v>0</v>
      </c>
      <c r="E13" s="93">
        <f t="shared" si="0"/>
        <v>0</v>
      </c>
      <c r="F13" s="93">
        <v>0</v>
      </c>
      <c r="G13" s="93">
        <v>0</v>
      </c>
      <c r="H13" s="93">
        <f t="shared" si="1"/>
        <v>0</v>
      </c>
    </row>
    <row r="14" spans="2:8" ht="12.75">
      <c r="B14" s="61" t="s">
        <v>305</v>
      </c>
      <c r="C14" s="93">
        <v>0</v>
      </c>
      <c r="D14" s="93">
        <v>0</v>
      </c>
      <c r="E14" s="93">
        <f t="shared" si="0"/>
        <v>0</v>
      </c>
      <c r="F14" s="93">
        <v>0</v>
      </c>
      <c r="G14" s="93">
        <v>0</v>
      </c>
      <c r="H14" s="93">
        <f t="shared" si="1"/>
        <v>0</v>
      </c>
    </row>
    <row r="15" spans="2:8" ht="12.75">
      <c r="B15" s="61" t="s">
        <v>304</v>
      </c>
      <c r="C15" s="93">
        <v>0</v>
      </c>
      <c r="D15" s="93">
        <v>0</v>
      </c>
      <c r="E15" s="93">
        <f t="shared" si="0"/>
        <v>0</v>
      </c>
      <c r="F15" s="93">
        <v>0</v>
      </c>
      <c r="G15" s="93">
        <v>0</v>
      </c>
      <c r="H15" s="93">
        <f t="shared" si="1"/>
        <v>0</v>
      </c>
    </row>
    <row r="16" spans="2:8" ht="12.75">
      <c r="B16" s="61" t="s">
        <v>303</v>
      </c>
      <c r="C16" s="93">
        <v>0</v>
      </c>
      <c r="D16" s="93">
        <v>0</v>
      </c>
      <c r="E16" s="93">
        <f t="shared" si="0"/>
        <v>0</v>
      </c>
      <c r="F16" s="93">
        <v>0</v>
      </c>
      <c r="G16" s="93">
        <v>0</v>
      </c>
      <c r="H16" s="93">
        <f t="shared" si="1"/>
        <v>0</v>
      </c>
    </row>
    <row r="17" spans="2:8" ht="12.75">
      <c r="B17" s="61" t="s">
        <v>302</v>
      </c>
      <c r="C17" s="93">
        <v>1500000</v>
      </c>
      <c r="D17" s="93">
        <v>0</v>
      </c>
      <c r="E17" s="93">
        <f t="shared" si="0"/>
        <v>1500000</v>
      </c>
      <c r="F17" s="95">
        <v>902382.5</v>
      </c>
      <c r="G17" s="95">
        <v>902382.5</v>
      </c>
      <c r="H17" s="93">
        <f t="shared" si="1"/>
        <v>-597617.5</v>
      </c>
    </row>
    <row r="18" spans="2:8" ht="25.5">
      <c r="B18" s="65" t="s">
        <v>301</v>
      </c>
      <c r="C18" s="93">
        <f aca="true" t="shared" si="2" ref="C18:H18">SUM(C19:C29)</f>
        <v>0</v>
      </c>
      <c r="D18" s="107">
        <f t="shared" si="2"/>
        <v>0</v>
      </c>
      <c r="E18" s="107">
        <f t="shared" si="2"/>
        <v>0</v>
      </c>
      <c r="F18" s="107">
        <f t="shared" si="2"/>
        <v>0</v>
      </c>
      <c r="G18" s="107">
        <f t="shared" si="2"/>
        <v>0</v>
      </c>
      <c r="H18" s="107">
        <f t="shared" si="2"/>
        <v>0</v>
      </c>
    </row>
    <row r="19" spans="2:8" ht="12.75">
      <c r="B19" s="106" t="s">
        <v>300</v>
      </c>
      <c r="C19" s="93">
        <v>0</v>
      </c>
      <c r="D19" s="93">
        <v>0</v>
      </c>
      <c r="E19" s="93">
        <f aca="true" t="shared" si="3" ref="E19:E29">C19+D19</f>
        <v>0</v>
      </c>
      <c r="F19" s="93">
        <v>0</v>
      </c>
      <c r="G19" s="93">
        <v>0</v>
      </c>
      <c r="H19" s="93">
        <f aca="true" t="shared" si="4" ref="H19:H29">G19-C19</f>
        <v>0</v>
      </c>
    </row>
    <row r="20" spans="2:8" ht="12.75">
      <c r="B20" s="106" t="s">
        <v>299</v>
      </c>
      <c r="C20" s="93">
        <v>0</v>
      </c>
      <c r="D20" s="93">
        <v>0</v>
      </c>
      <c r="E20" s="93">
        <f t="shared" si="3"/>
        <v>0</v>
      </c>
      <c r="F20" s="93">
        <v>0</v>
      </c>
      <c r="G20" s="93">
        <v>0</v>
      </c>
      <c r="H20" s="93">
        <f t="shared" si="4"/>
        <v>0</v>
      </c>
    </row>
    <row r="21" spans="2:8" ht="12.75">
      <c r="B21" s="106" t="s">
        <v>298</v>
      </c>
      <c r="C21" s="93">
        <v>0</v>
      </c>
      <c r="D21" s="93">
        <v>0</v>
      </c>
      <c r="E21" s="93">
        <f t="shared" si="3"/>
        <v>0</v>
      </c>
      <c r="F21" s="93">
        <v>0</v>
      </c>
      <c r="G21" s="93">
        <v>0</v>
      </c>
      <c r="H21" s="93">
        <f t="shared" si="4"/>
        <v>0</v>
      </c>
    </row>
    <row r="22" spans="2:8" ht="12.75">
      <c r="B22" s="106" t="s">
        <v>297</v>
      </c>
      <c r="C22" s="93">
        <v>0</v>
      </c>
      <c r="D22" s="93">
        <v>0</v>
      </c>
      <c r="E22" s="93">
        <f t="shared" si="3"/>
        <v>0</v>
      </c>
      <c r="F22" s="93">
        <v>0</v>
      </c>
      <c r="G22" s="93">
        <v>0</v>
      </c>
      <c r="H22" s="93">
        <f t="shared" si="4"/>
        <v>0</v>
      </c>
    </row>
    <row r="23" spans="2:8" ht="12.75">
      <c r="B23" s="106" t="s">
        <v>296</v>
      </c>
      <c r="C23" s="93">
        <v>0</v>
      </c>
      <c r="D23" s="93">
        <v>0</v>
      </c>
      <c r="E23" s="93">
        <f t="shared" si="3"/>
        <v>0</v>
      </c>
      <c r="F23" s="93">
        <v>0</v>
      </c>
      <c r="G23" s="93">
        <v>0</v>
      </c>
      <c r="H23" s="93">
        <f t="shared" si="4"/>
        <v>0</v>
      </c>
    </row>
    <row r="24" spans="2:8" ht="25.5">
      <c r="B24" s="101" t="s">
        <v>295</v>
      </c>
      <c r="C24" s="93">
        <v>0</v>
      </c>
      <c r="D24" s="93">
        <v>0</v>
      </c>
      <c r="E24" s="93">
        <f t="shared" si="3"/>
        <v>0</v>
      </c>
      <c r="F24" s="93">
        <v>0</v>
      </c>
      <c r="G24" s="93">
        <v>0</v>
      </c>
      <c r="H24" s="93">
        <f t="shared" si="4"/>
        <v>0</v>
      </c>
    </row>
    <row r="25" spans="2:8" ht="25.5">
      <c r="B25" s="101" t="s">
        <v>294</v>
      </c>
      <c r="C25" s="93">
        <v>0</v>
      </c>
      <c r="D25" s="93">
        <v>0</v>
      </c>
      <c r="E25" s="93">
        <f t="shared" si="3"/>
        <v>0</v>
      </c>
      <c r="F25" s="93">
        <v>0</v>
      </c>
      <c r="G25" s="93">
        <v>0</v>
      </c>
      <c r="H25" s="93">
        <f t="shared" si="4"/>
        <v>0</v>
      </c>
    </row>
    <row r="26" spans="2:8" ht="12.75">
      <c r="B26" s="106" t="s">
        <v>293</v>
      </c>
      <c r="C26" s="93">
        <v>0</v>
      </c>
      <c r="D26" s="93">
        <v>0</v>
      </c>
      <c r="E26" s="93">
        <f t="shared" si="3"/>
        <v>0</v>
      </c>
      <c r="F26" s="93">
        <v>0</v>
      </c>
      <c r="G26" s="93">
        <v>0</v>
      </c>
      <c r="H26" s="93">
        <f t="shared" si="4"/>
        <v>0</v>
      </c>
    </row>
    <row r="27" spans="2:8" ht="12.75">
      <c r="B27" s="106" t="s">
        <v>292</v>
      </c>
      <c r="C27" s="93">
        <v>0</v>
      </c>
      <c r="D27" s="93">
        <v>0</v>
      </c>
      <c r="E27" s="93">
        <f t="shared" si="3"/>
        <v>0</v>
      </c>
      <c r="F27" s="93">
        <v>0</v>
      </c>
      <c r="G27" s="93">
        <v>0</v>
      </c>
      <c r="H27" s="93">
        <f t="shared" si="4"/>
        <v>0</v>
      </c>
    </row>
    <row r="28" spans="2:8" ht="12.75">
      <c r="B28" s="106" t="s">
        <v>291</v>
      </c>
      <c r="C28" s="93">
        <v>0</v>
      </c>
      <c r="D28" s="93">
        <v>0</v>
      </c>
      <c r="E28" s="93">
        <f t="shared" si="3"/>
        <v>0</v>
      </c>
      <c r="F28" s="93">
        <v>0</v>
      </c>
      <c r="G28" s="93">
        <v>0</v>
      </c>
      <c r="H28" s="93">
        <f t="shared" si="4"/>
        <v>0</v>
      </c>
    </row>
    <row r="29" spans="2:8" ht="25.5">
      <c r="B29" s="101" t="s">
        <v>290</v>
      </c>
      <c r="C29" s="93">
        <v>0</v>
      </c>
      <c r="D29" s="93">
        <v>0</v>
      </c>
      <c r="E29" s="93">
        <f t="shared" si="3"/>
        <v>0</v>
      </c>
      <c r="F29" s="93">
        <v>0</v>
      </c>
      <c r="G29" s="93">
        <v>0</v>
      </c>
      <c r="H29" s="93">
        <f t="shared" si="4"/>
        <v>0</v>
      </c>
    </row>
    <row r="30" spans="2:8" ht="25.5">
      <c r="B30" s="65" t="s">
        <v>289</v>
      </c>
      <c r="C30" s="93">
        <f aca="true" t="shared" si="5" ref="C30:H30">SUM(C31:C35)</f>
        <v>0</v>
      </c>
      <c r="D30" s="93">
        <f t="shared" si="5"/>
        <v>0</v>
      </c>
      <c r="E30" s="93">
        <f t="shared" si="5"/>
        <v>0</v>
      </c>
      <c r="F30" s="93">
        <f t="shared" si="5"/>
        <v>0</v>
      </c>
      <c r="G30" s="93">
        <f t="shared" si="5"/>
        <v>0</v>
      </c>
      <c r="H30" s="93">
        <f t="shared" si="5"/>
        <v>0</v>
      </c>
    </row>
    <row r="31" spans="2:8" ht="12.75">
      <c r="B31" s="106" t="s">
        <v>288</v>
      </c>
      <c r="C31" s="93">
        <v>0</v>
      </c>
      <c r="D31" s="93">
        <v>0</v>
      </c>
      <c r="E31" s="93">
        <f aca="true" t="shared" si="6" ref="E31:E38">C31+D31</f>
        <v>0</v>
      </c>
      <c r="F31" s="93">
        <v>0</v>
      </c>
      <c r="G31" s="93">
        <v>0</v>
      </c>
      <c r="H31" s="93">
        <f aca="true" t="shared" si="7" ref="H31:H36">G31-C31</f>
        <v>0</v>
      </c>
    </row>
    <row r="32" spans="2:8" ht="12.75">
      <c r="B32" s="106" t="s">
        <v>287</v>
      </c>
      <c r="C32" s="93">
        <v>0</v>
      </c>
      <c r="D32" s="93">
        <v>0</v>
      </c>
      <c r="E32" s="93">
        <f t="shared" si="6"/>
        <v>0</v>
      </c>
      <c r="F32" s="93">
        <v>0</v>
      </c>
      <c r="G32" s="93">
        <v>0</v>
      </c>
      <c r="H32" s="93">
        <f t="shared" si="7"/>
        <v>0</v>
      </c>
    </row>
    <row r="33" spans="2:8" ht="12.75">
      <c r="B33" s="106" t="s">
        <v>286</v>
      </c>
      <c r="C33" s="93">
        <v>0</v>
      </c>
      <c r="D33" s="93">
        <v>0</v>
      </c>
      <c r="E33" s="93">
        <f t="shared" si="6"/>
        <v>0</v>
      </c>
      <c r="F33" s="93">
        <v>0</v>
      </c>
      <c r="G33" s="93">
        <v>0</v>
      </c>
      <c r="H33" s="93">
        <f t="shared" si="7"/>
        <v>0</v>
      </c>
    </row>
    <row r="34" spans="2:8" ht="25.5">
      <c r="B34" s="101" t="s">
        <v>285</v>
      </c>
      <c r="C34" s="93">
        <v>0</v>
      </c>
      <c r="D34" s="93">
        <v>0</v>
      </c>
      <c r="E34" s="93">
        <f t="shared" si="6"/>
        <v>0</v>
      </c>
      <c r="F34" s="93">
        <v>0</v>
      </c>
      <c r="G34" s="93">
        <v>0</v>
      </c>
      <c r="H34" s="93">
        <f t="shared" si="7"/>
        <v>0</v>
      </c>
    </row>
    <row r="35" spans="2:8" ht="12.75">
      <c r="B35" s="106" t="s">
        <v>284</v>
      </c>
      <c r="C35" s="93">
        <v>0</v>
      </c>
      <c r="D35" s="93">
        <v>0</v>
      </c>
      <c r="E35" s="93">
        <f t="shared" si="6"/>
        <v>0</v>
      </c>
      <c r="F35" s="93">
        <v>0</v>
      </c>
      <c r="G35" s="93">
        <v>0</v>
      </c>
      <c r="H35" s="93">
        <f t="shared" si="7"/>
        <v>0</v>
      </c>
    </row>
    <row r="36" spans="2:8" ht="12.75">
      <c r="B36" s="61" t="s">
        <v>283</v>
      </c>
      <c r="C36" s="93">
        <v>53856149</v>
      </c>
      <c r="D36" s="93">
        <v>0</v>
      </c>
      <c r="E36" s="93">
        <f t="shared" si="6"/>
        <v>53856149</v>
      </c>
      <c r="F36" s="95">
        <v>13004209</v>
      </c>
      <c r="G36" s="95">
        <v>13004209</v>
      </c>
      <c r="H36" s="93">
        <f t="shared" si="7"/>
        <v>-40851940</v>
      </c>
    </row>
    <row r="37" spans="2:8" ht="12.75">
      <c r="B37" s="61" t="s">
        <v>282</v>
      </c>
      <c r="C37" s="93">
        <v>0</v>
      </c>
      <c r="D37" s="93">
        <v>0</v>
      </c>
      <c r="E37" s="93">
        <f t="shared" si="6"/>
        <v>0</v>
      </c>
      <c r="F37" s="93">
        <v>0</v>
      </c>
      <c r="G37" s="93">
        <v>0</v>
      </c>
      <c r="H37" s="93">
        <f>H38</f>
        <v>0</v>
      </c>
    </row>
    <row r="38" spans="2:8" ht="12.75">
      <c r="B38" s="106" t="s">
        <v>281</v>
      </c>
      <c r="C38" s="93">
        <v>0</v>
      </c>
      <c r="D38" s="93">
        <v>0</v>
      </c>
      <c r="E38" s="93">
        <f t="shared" si="6"/>
        <v>0</v>
      </c>
      <c r="F38" s="95"/>
      <c r="G38" s="95"/>
      <c r="H38" s="93">
        <f>G38-C38</f>
        <v>0</v>
      </c>
    </row>
    <row r="39" spans="2:8" ht="12.75">
      <c r="B39" s="61" t="s">
        <v>280</v>
      </c>
      <c r="C39" s="93">
        <f aca="true" t="shared" si="8" ref="C39:H39">C40+C41</f>
        <v>0</v>
      </c>
      <c r="D39" s="93">
        <f t="shared" si="8"/>
        <v>0</v>
      </c>
      <c r="E39" s="93">
        <f t="shared" si="8"/>
        <v>0</v>
      </c>
      <c r="F39" s="93">
        <f t="shared" si="8"/>
        <v>0</v>
      </c>
      <c r="G39" s="93">
        <f t="shared" si="8"/>
        <v>0</v>
      </c>
      <c r="H39" s="93">
        <f t="shared" si="8"/>
        <v>0</v>
      </c>
    </row>
    <row r="40" spans="2:8" ht="12.75">
      <c r="B40" s="106" t="s">
        <v>279</v>
      </c>
      <c r="C40" s="93">
        <v>0</v>
      </c>
      <c r="D40" s="93">
        <v>0</v>
      </c>
      <c r="E40" s="93">
        <f>C40+D40</f>
        <v>0</v>
      </c>
      <c r="F40" s="93">
        <v>0</v>
      </c>
      <c r="G40" s="93">
        <v>0</v>
      </c>
      <c r="H40" s="93">
        <f>G40-C40</f>
        <v>0</v>
      </c>
    </row>
    <row r="41" spans="2:8" ht="12.75">
      <c r="B41" s="106" t="s">
        <v>278</v>
      </c>
      <c r="C41" s="93">
        <v>0</v>
      </c>
      <c r="D41" s="93">
        <v>0</v>
      </c>
      <c r="E41" s="93">
        <f>C41+D41</f>
        <v>0</v>
      </c>
      <c r="F41" s="93">
        <v>0</v>
      </c>
      <c r="G41" s="93">
        <v>0</v>
      </c>
      <c r="H41" s="93">
        <f>G41-C41</f>
        <v>0</v>
      </c>
    </row>
    <row r="42" spans="2:8" ht="12.75">
      <c r="B42" s="97"/>
      <c r="C42" s="93"/>
      <c r="D42" s="95"/>
      <c r="E42" s="93"/>
      <c r="F42" s="95"/>
      <c r="G42" s="95"/>
      <c r="H42" s="93"/>
    </row>
    <row r="43" spans="2:8" ht="25.5">
      <c r="B43" s="74" t="s">
        <v>277</v>
      </c>
      <c r="C43" s="92">
        <f aca="true" t="shared" si="9" ref="C43:H43">C11+C12+C13+C14+C15+C16+C17+C18+C30+C36+C37+C39</f>
        <v>55356149</v>
      </c>
      <c r="D43" s="105">
        <f t="shared" si="9"/>
        <v>0</v>
      </c>
      <c r="E43" s="105">
        <f t="shared" si="9"/>
        <v>55356149</v>
      </c>
      <c r="F43" s="105">
        <f t="shared" si="9"/>
        <v>13906591.5</v>
      </c>
      <c r="G43" s="105">
        <f t="shared" si="9"/>
        <v>13906591.5</v>
      </c>
      <c r="H43" s="105">
        <f t="shared" si="9"/>
        <v>-41449557.5</v>
      </c>
    </row>
    <row r="44" spans="2:8" ht="12.75">
      <c r="B44" s="63"/>
      <c r="C44" s="93"/>
      <c r="D44" s="63"/>
      <c r="E44" s="104"/>
      <c r="F44" s="63"/>
      <c r="G44" s="63"/>
      <c r="H44" s="104"/>
    </row>
    <row r="45" spans="2:8" ht="25.5">
      <c r="B45" s="74" t="s">
        <v>276</v>
      </c>
      <c r="C45" s="103"/>
      <c r="D45" s="102"/>
      <c r="E45" s="103"/>
      <c r="F45" s="102"/>
      <c r="G45" s="102"/>
      <c r="H45" s="93"/>
    </row>
    <row r="46" spans="2:8" ht="12.75">
      <c r="B46" s="97"/>
      <c r="C46" s="93"/>
      <c r="D46" s="96"/>
      <c r="E46" s="93"/>
      <c r="F46" s="96"/>
      <c r="G46" s="96"/>
      <c r="H46" s="93"/>
    </row>
    <row r="47" spans="2:8" ht="12.75">
      <c r="B47" s="56" t="s">
        <v>275</v>
      </c>
      <c r="C47" s="93"/>
      <c r="D47" s="95"/>
      <c r="E47" s="93"/>
      <c r="F47" s="95"/>
      <c r="G47" s="95"/>
      <c r="H47" s="93"/>
    </row>
    <row r="48" spans="2:8" ht="12.75">
      <c r="B48" s="61" t="s">
        <v>274</v>
      </c>
      <c r="C48" s="93">
        <f aca="true" t="shared" si="10" ref="C48:H48">SUM(C49:C56)</f>
        <v>0</v>
      </c>
      <c r="D48" s="93">
        <f t="shared" si="10"/>
        <v>0</v>
      </c>
      <c r="E48" s="93">
        <f t="shared" si="10"/>
        <v>0</v>
      </c>
      <c r="F48" s="93">
        <f t="shared" si="10"/>
        <v>0</v>
      </c>
      <c r="G48" s="93">
        <f t="shared" si="10"/>
        <v>0</v>
      </c>
      <c r="H48" s="93">
        <f t="shared" si="10"/>
        <v>0</v>
      </c>
    </row>
    <row r="49" spans="2:8" ht="25.5">
      <c r="B49" s="101" t="s">
        <v>273</v>
      </c>
      <c r="C49" s="93">
        <v>0</v>
      </c>
      <c r="D49" s="93">
        <v>0</v>
      </c>
      <c r="E49" s="93">
        <f aca="true" t="shared" si="11" ref="E49:E56">C49+D49</f>
        <v>0</v>
      </c>
      <c r="F49" s="93">
        <v>0</v>
      </c>
      <c r="G49" s="93">
        <v>0</v>
      </c>
      <c r="H49" s="93">
        <f aca="true" t="shared" si="12" ref="H49:H56">G49-C49</f>
        <v>0</v>
      </c>
    </row>
    <row r="50" spans="2:8" ht="25.5">
      <c r="B50" s="101" t="s">
        <v>272</v>
      </c>
      <c r="C50" s="93">
        <v>0</v>
      </c>
      <c r="D50" s="93">
        <v>0</v>
      </c>
      <c r="E50" s="93">
        <f t="shared" si="11"/>
        <v>0</v>
      </c>
      <c r="F50" s="93">
        <v>0</v>
      </c>
      <c r="G50" s="93">
        <v>0</v>
      </c>
      <c r="H50" s="93">
        <f t="shared" si="12"/>
        <v>0</v>
      </c>
    </row>
    <row r="51" spans="2:8" ht="25.5">
      <c r="B51" s="101" t="s">
        <v>271</v>
      </c>
      <c r="C51" s="93">
        <v>0</v>
      </c>
      <c r="D51" s="93">
        <v>0</v>
      </c>
      <c r="E51" s="93">
        <f t="shared" si="11"/>
        <v>0</v>
      </c>
      <c r="F51" s="93">
        <v>0</v>
      </c>
      <c r="G51" s="93">
        <v>0</v>
      </c>
      <c r="H51" s="93">
        <f t="shared" si="12"/>
        <v>0</v>
      </c>
    </row>
    <row r="52" spans="2:8" ht="38.25">
      <c r="B52" s="101" t="s">
        <v>270</v>
      </c>
      <c r="C52" s="93">
        <v>0</v>
      </c>
      <c r="D52" s="93">
        <v>0</v>
      </c>
      <c r="E52" s="93">
        <f t="shared" si="11"/>
        <v>0</v>
      </c>
      <c r="F52" s="93">
        <v>0</v>
      </c>
      <c r="G52" s="93">
        <v>0</v>
      </c>
      <c r="H52" s="93">
        <f t="shared" si="12"/>
        <v>0</v>
      </c>
    </row>
    <row r="53" spans="2:8" ht="12.75">
      <c r="B53" s="101" t="s">
        <v>269</v>
      </c>
      <c r="C53" s="93">
        <v>0</v>
      </c>
      <c r="D53" s="93">
        <v>0</v>
      </c>
      <c r="E53" s="93">
        <f t="shared" si="11"/>
        <v>0</v>
      </c>
      <c r="F53" s="93">
        <v>0</v>
      </c>
      <c r="G53" s="93">
        <v>0</v>
      </c>
      <c r="H53" s="93">
        <f t="shared" si="12"/>
        <v>0</v>
      </c>
    </row>
    <row r="54" spans="2:8" ht="25.5">
      <c r="B54" s="101" t="s">
        <v>268</v>
      </c>
      <c r="C54" s="93">
        <v>0</v>
      </c>
      <c r="D54" s="93">
        <v>0</v>
      </c>
      <c r="E54" s="93">
        <f t="shared" si="11"/>
        <v>0</v>
      </c>
      <c r="F54" s="93">
        <v>0</v>
      </c>
      <c r="G54" s="93">
        <v>0</v>
      </c>
      <c r="H54" s="93">
        <f t="shared" si="12"/>
        <v>0</v>
      </c>
    </row>
    <row r="55" spans="2:8" ht="25.5">
      <c r="B55" s="101" t="s">
        <v>267</v>
      </c>
      <c r="C55" s="93">
        <v>0</v>
      </c>
      <c r="D55" s="93">
        <v>0</v>
      </c>
      <c r="E55" s="93">
        <f t="shared" si="11"/>
        <v>0</v>
      </c>
      <c r="F55" s="93">
        <v>0</v>
      </c>
      <c r="G55" s="93">
        <v>0</v>
      </c>
      <c r="H55" s="93">
        <f t="shared" si="12"/>
        <v>0</v>
      </c>
    </row>
    <row r="56" spans="2:8" ht="25.5">
      <c r="B56" s="101" t="s">
        <v>266</v>
      </c>
      <c r="C56" s="93">
        <v>0</v>
      </c>
      <c r="D56" s="93">
        <v>0</v>
      </c>
      <c r="E56" s="93">
        <f t="shared" si="11"/>
        <v>0</v>
      </c>
      <c r="F56" s="93">
        <v>0</v>
      </c>
      <c r="G56" s="93">
        <v>0</v>
      </c>
      <c r="H56" s="93">
        <f t="shared" si="12"/>
        <v>0</v>
      </c>
    </row>
    <row r="57" spans="2:8" ht="12.75">
      <c r="B57" s="65" t="s">
        <v>265</v>
      </c>
      <c r="C57" s="93">
        <f aca="true" t="shared" si="13" ref="C57:H57">SUM(C58:C61)</f>
        <v>80784223</v>
      </c>
      <c r="D57" s="93">
        <f t="shared" si="13"/>
        <v>0</v>
      </c>
      <c r="E57" s="93">
        <f t="shared" si="13"/>
        <v>80784223</v>
      </c>
      <c r="F57" s="93">
        <f t="shared" si="13"/>
        <v>11614495</v>
      </c>
      <c r="G57" s="93">
        <f t="shared" si="13"/>
        <v>11614495</v>
      </c>
      <c r="H57" s="93">
        <f t="shared" si="13"/>
        <v>-69169728</v>
      </c>
    </row>
    <row r="58" spans="2:8" ht="12.75">
      <c r="B58" s="101" t="s">
        <v>264</v>
      </c>
      <c r="C58" s="93"/>
      <c r="D58" s="95"/>
      <c r="E58" s="93">
        <f>C58+D58</f>
        <v>0</v>
      </c>
      <c r="F58" s="95"/>
      <c r="G58" s="95"/>
      <c r="H58" s="93">
        <f>G58-C58</f>
        <v>0</v>
      </c>
    </row>
    <row r="59" spans="2:8" ht="12.75">
      <c r="B59" s="101" t="s">
        <v>263</v>
      </c>
      <c r="C59" s="93">
        <v>80784223</v>
      </c>
      <c r="D59" s="93">
        <v>0</v>
      </c>
      <c r="E59" s="93">
        <f>C59+D59</f>
        <v>80784223</v>
      </c>
      <c r="F59" s="95">
        <v>11614495</v>
      </c>
      <c r="G59" s="95">
        <v>11614495</v>
      </c>
      <c r="H59" s="93">
        <f>G59-C59</f>
        <v>-69169728</v>
      </c>
    </row>
    <row r="60" spans="2:8" ht="12.75">
      <c r="B60" s="101" t="s">
        <v>262</v>
      </c>
      <c r="C60" s="93">
        <v>0</v>
      </c>
      <c r="D60" s="93">
        <v>0</v>
      </c>
      <c r="E60" s="93">
        <f>C60+D60</f>
        <v>0</v>
      </c>
      <c r="F60" s="93">
        <v>0</v>
      </c>
      <c r="G60" s="93">
        <v>0</v>
      </c>
      <c r="H60" s="93">
        <f>G60-C60</f>
        <v>0</v>
      </c>
    </row>
    <row r="61" spans="2:8" ht="12.75">
      <c r="B61" s="101" t="s">
        <v>261</v>
      </c>
      <c r="C61" s="93">
        <v>0</v>
      </c>
      <c r="D61" s="93">
        <v>0</v>
      </c>
      <c r="E61" s="93">
        <f>C61+D61</f>
        <v>0</v>
      </c>
      <c r="F61" s="93">
        <v>0</v>
      </c>
      <c r="G61" s="93">
        <v>0</v>
      </c>
      <c r="H61" s="93">
        <f>G61-C61</f>
        <v>0</v>
      </c>
    </row>
    <row r="62" spans="2:8" ht="12.75">
      <c r="B62" s="65" t="s">
        <v>260</v>
      </c>
      <c r="C62" s="93">
        <f aca="true" t="shared" si="14" ref="C62:H62">C63+C64</f>
        <v>0</v>
      </c>
      <c r="D62" s="93">
        <f t="shared" si="14"/>
        <v>0</v>
      </c>
      <c r="E62" s="93">
        <f t="shared" si="14"/>
        <v>0</v>
      </c>
      <c r="F62" s="93">
        <f t="shared" si="14"/>
        <v>0</v>
      </c>
      <c r="G62" s="93">
        <f t="shared" si="14"/>
        <v>0</v>
      </c>
      <c r="H62" s="93">
        <f t="shared" si="14"/>
        <v>0</v>
      </c>
    </row>
    <row r="63" spans="2:8" ht="25.5">
      <c r="B63" s="101" t="s">
        <v>259</v>
      </c>
      <c r="C63" s="60">
        <v>0</v>
      </c>
      <c r="D63" s="60">
        <v>0</v>
      </c>
      <c r="E63" s="93">
        <f>C63+D63</f>
        <v>0</v>
      </c>
      <c r="F63" s="93">
        <v>0</v>
      </c>
      <c r="G63" s="93">
        <v>0</v>
      </c>
      <c r="H63" s="93">
        <f>G63-C63</f>
        <v>0</v>
      </c>
    </row>
    <row r="64" spans="2:8" ht="12.75">
      <c r="B64" s="101" t="s">
        <v>258</v>
      </c>
      <c r="C64" s="60">
        <v>0</v>
      </c>
      <c r="D64" s="60">
        <v>0</v>
      </c>
      <c r="E64" s="93">
        <f>C64+D64</f>
        <v>0</v>
      </c>
      <c r="F64" s="93">
        <v>0</v>
      </c>
      <c r="G64" s="93">
        <v>0</v>
      </c>
      <c r="H64" s="93">
        <f>G64-C64</f>
        <v>0</v>
      </c>
    </row>
    <row r="65" spans="2:8" ht="25.5">
      <c r="B65" s="65" t="s">
        <v>257</v>
      </c>
      <c r="C65" s="60">
        <v>0</v>
      </c>
      <c r="D65" s="60">
        <v>0</v>
      </c>
      <c r="E65" s="93">
        <f>C65+D65</f>
        <v>0</v>
      </c>
      <c r="F65" s="93">
        <v>0</v>
      </c>
      <c r="G65" s="93">
        <v>0</v>
      </c>
      <c r="H65" s="93">
        <f>G65-C65</f>
        <v>0</v>
      </c>
    </row>
    <row r="66" spans="2:8" ht="12.75">
      <c r="B66" s="100" t="s">
        <v>256</v>
      </c>
      <c r="C66" s="99">
        <v>0</v>
      </c>
      <c r="D66" s="99">
        <v>0</v>
      </c>
      <c r="E66" s="98">
        <f>C66+D66</f>
        <v>0</v>
      </c>
      <c r="F66" s="98">
        <v>0</v>
      </c>
      <c r="G66" s="98">
        <v>0</v>
      </c>
      <c r="H66" s="98">
        <f>G66-C66</f>
        <v>0</v>
      </c>
    </row>
    <row r="67" spans="2:8" ht="12.75">
      <c r="B67" s="97"/>
      <c r="C67" s="93"/>
      <c r="D67" s="96"/>
      <c r="E67" s="93"/>
      <c r="F67" s="96"/>
      <c r="G67" s="96"/>
      <c r="H67" s="93"/>
    </row>
    <row r="68" spans="2:8" ht="25.5">
      <c r="B68" s="74" t="s">
        <v>255</v>
      </c>
      <c r="C68" s="92">
        <f aca="true" t="shared" si="15" ref="C68:H68">C48+C57+C62+C65+C66</f>
        <v>80784223</v>
      </c>
      <c r="D68" s="92">
        <f t="shared" si="15"/>
        <v>0</v>
      </c>
      <c r="E68" s="92">
        <f t="shared" si="15"/>
        <v>80784223</v>
      </c>
      <c r="F68" s="92">
        <f t="shared" si="15"/>
        <v>11614495</v>
      </c>
      <c r="G68" s="92">
        <f t="shared" si="15"/>
        <v>11614495</v>
      </c>
      <c r="H68" s="92">
        <f t="shared" si="15"/>
        <v>-69169728</v>
      </c>
    </row>
    <row r="69" spans="2:8" ht="12.75">
      <c r="B69" s="94"/>
      <c r="C69" s="93"/>
      <c r="D69" s="96"/>
      <c r="E69" s="93"/>
      <c r="F69" s="96"/>
      <c r="G69" s="96"/>
      <c r="H69" s="93"/>
    </row>
    <row r="70" spans="2:8" ht="25.5">
      <c r="B70" s="74" t="s">
        <v>254</v>
      </c>
      <c r="C70" s="92">
        <f aca="true" t="shared" si="16" ref="C70:H70">C71</f>
        <v>0</v>
      </c>
      <c r="D70" s="92">
        <f t="shared" si="16"/>
        <v>0</v>
      </c>
      <c r="E70" s="92">
        <f t="shared" si="16"/>
        <v>0</v>
      </c>
      <c r="F70" s="92">
        <f t="shared" si="16"/>
        <v>0</v>
      </c>
      <c r="G70" s="92">
        <f t="shared" si="16"/>
        <v>0</v>
      </c>
      <c r="H70" s="92">
        <f t="shared" si="16"/>
        <v>0</v>
      </c>
    </row>
    <row r="71" spans="2:8" ht="12.75">
      <c r="B71" s="94" t="s">
        <v>253</v>
      </c>
      <c r="C71" s="93">
        <v>0</v>
      </c>
      <c r="D71" s="93">
        <v>0</v>
      </c>
      <c r="E71" s="93">
        <f>C71+D71</f>
        <v>0</v>
      </c>
      <c r="F71" s="93">
        <v>0</v>
      </c>
      <c r="G71" s="93">
        <v>0</v>
      </c>
      <c r="H71" s="93">
        <f>G71-C71</f>
        <v>0</v>
      </c>
    </row>
    <row r="72" spans="2:8" ht="12.75">
      <c r="B72" s="94"/>
      <c r="C72" s="93"/>
      <c r="D72" s="95"/>
      <c r="E72" s="93"/>
      <c r="F72" s="95"/>
      <c r="G72" s="95"/>
      <c r="H72" s="93"/>
    </row>
    <row r="73" spans="2:8" ht="12.75">
      <c r="B73" s="74" t="s">
        <v>252</v>
      </c>
      <c r="C73" s="92">
        <f aca="true" t="shared" si="17" ref="C73:H73">C43+C68+C70</f>
        <v>136140372</v>
      </c>
      <c r="D73" s="92">
        <f t="shared" si="17"/>
        <v>0</v>
      </c>
      <c r="E73" s="92">
        <f t="shared" si="17"/>
        <v>136140372</v>
      </c>
      <c r="F73" s="92">
        <f t="shared" si="17"/>
        <v>25521086.5</v>
      </c>
      <c r="G73" s="92">
        <f t="shared" si="17"/>
        <v>25521086.5</v>
      </c>
      <c r="H73" s="92">
        <f t="shared" si="17"/>
        <v>-110619285.5</v>
      </c>
    </row>
    <row r="74" spans="2:8" ht="12.75">
      <c r="B74" s="94"/>
      <c r="C74" s="93"/>
      <c r="D74" s="95"/>
      <c r="E74" s="93"/>
      <c r="F74" s="95"/>
      <c r="G74" s="95"/>
      <c r="H74" s="93"/>
    </row>
    <row r="75" spans="2:8" ht="12.75">
      <c r="B75" s="74" t="s">
        <v>251</v>
      </c>
      <c r="C75" s="93"/>
      <c r="D75" s="95"/>
      <c r="E75" s="93"/>
      <c r="F75" s="95"/>
      <c r="G75" s="95"/>
      <c r="H75" s="93"/>
    </row>
    <row r="76" spans="2:8" ht="25.5">
      <c r="B76" s="94" t="s">
        <v>250</v>
      </c>
      <c r="C76" s="93">
        <v>0</v>
      </c>
      <c r="D76" s="93">
        <v>0</v>
      </c>
      <c r="E76" s="93">
        <f>C76+D76</f>
        <v>0</v>
      </c>
      <c r="F76" s="93">
        <v>0</v>
      </c>
      <c r="G76" s="93">
        <v>0</v>
      </c>
      <c r="H76" s="93">
        <f>G76-C76</f>
        <v>0</v>
      </c>
    </row>
    <row r="77" spans="2:8" ht="25.5">
      <c r="B77" s="94" t="s">
        <v>249</v>
      </c>
      <c r="C77" s="93">
        <v>0</v>
      </c>
      <c r="D77" s="93">
        <v>0</v>
      </c>
      <c r="E77" s="93">
        <f>C77+D77</f>
        <v>0</v>
      </c>
      <c r="F77" s="93">
        <v>0</v>
      </c>
      <c r="G77" s="93">
        <v>0</v>
      </c>
      <c r="H77" s="93">
        <f>G77-C77</f>
        <v>0</v>
      </c>
    </row>
    <row r="78" spans="2:8" ht="25.5">
      <c r="B78" s="74" t="s">
        <v>248</v>
      </c>
      <c r="C78" s="92">
        <f aca="true" t="shared" si="18" ref="C78:H78">SUM(C76:C77)</f>
        <v>0</v>
      </c>
      <c r="D78" s="92">
        <f t="shared" si="18"/>
        <v>0</v>
      </c>
      <c r="E78" s="92">
        <f t="shared" si="18"/>
        <v>0</v>
      </c>
      <c r="F78" s="92">
        <f t="shared" si="18"/>
        <v>0</v>
      </c>
      <c r="G78" s="92">
        <f t="shared" si="18"/>
        <v>0</v>
      </c>
      <c r="H78" s="92">
        <f t="shared" si="18"/>
        <v>0</v>
      </c>
    </row>
    <row r="79" spans="2:8" ht="13.5" thickBot="1">
      <c r="B79" s="91"/>
      <c r="C79" s="89"/>
      <c r="D79" s="90"/>
      <c r="E79" s="89"/>
      <c r="F79" s="90"/>
      <c r="G79" s="90"/>
      <c r="H79" s="89"/>
    </row>
  </sheetData>
  <sheetProtection/>
  <mergeCells count="12">
    <mergeCell ref="B2:H2"/>
    <mergeCell ref="B4:H4"/>
    <mergeCell ref="B5:H5"/>
    <mergeCell ref="B6:H6"/>
    <mergeCell ref="C7:G7"/>
    <mergeCell ref="H7:H9"/>
    <mergeCell ref="C8:C9"/>
    <mergeCell ref="B3:H3"/>
    <mergeCell ref="D8:D9"/>
    <mergeCell ref="E8:E9"/>
    <mergeCell ref="F8:F9"/>
    <mergeCell ref="G8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5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L22" sqref="L22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65" t="s">
        <v>124</v>
      </c>
      <c r="C2" s="166"/>
      <c r="D2" s="166"/>
      <c r="E2" s="166"/>
      <c r="F2" s="166"/>
      <c r="G2" s="166"/>
      <c r="H2" s="166"/>
      <c r="I2" s="212"/>
    </row>
    <row r="3" spans="2:9" ht="12.75">
      <c r="B3" s="174" t="s">
        <v>123</v>
      </c>
      <c r="C3" s="175"/>
      <c r="D3" s="175"/>
      <c r="E3" s="175"/>
      <c r="F3" s="175"/>
      <c r="G3" s="175"/>
      <c r="H3" s="175"/>
      <c r="I3" s="213"/>
    </row>
    <row r="4" spans="2:9" ht="12.75">
      <c r="B4" s="174" t="s">
        <v>398</v>
      </c>
      <c r="C4" s="175"/>
      <c r="D4" s="175"/>
      <c r="E4" s="175"/>
      <c r="F4" s="175"/>
      <c r="G4" s="175"/>
      <c r="H4" s="175"/>
      <c r="I4" s="213"/>
    </row>
    <row r="5" spans="2:9" ht="12.75">
      <c r="B5" s="174" t="s">
        <v>397</v>
      </c>
      <c r="C5" s="175"/>
      <c r="D5" s="175"/>
      <c r="E5" s="175"/>
      <c r="F5" s="175"/>
      <c r="G5" s="175"/>
      <c r="H5" s="175"/>
      <c r="I5" s="213"/>
    </row>
    <row r="6" spans="2:9" ht="12.75">
      <c r="B6" s="174" t="s">
        <v>174</v>
      </c>
      <c r="C6" s="175"/>
      <c r="D6" s="175"/>
      <c r="E6" s="175"/>
      <c r="F6" s="175"/>
      <c r="G6" s="175"/>
      <c r="H6" s="175"/>
      <c r="I6" s="213"/>
    </row>
    <row r="7" spans="2:9" ht="13.5" thickBot="1">
      <c r="B7" s="199" t="s">
        <v>120</v>
      </c>
      <c r="C7" s="200"/>
      <c r="D7" s="200"/>
      <c r="E7" s="200"/>
      <c r="F7" s="200"/>
      <c r="G7" s="200"/>
      <c r="H7" s="200"/>
      <c r="I7" s="214"/>
    </row>
    <row r="8" spans="2:9" ht="15.75" customHeight="1">
      <c r="B8" s="165" t="s">
        <v>119</v>
      </c>
      <c r="C8" s="167"/>
      <c r="D8" s="165" t="s">
        <v>396</v>
      </c>
      <c r="E8" s="166"/>
      <c r="F8" s="166"/>
      <c r="G8" s="166"/>
      <c r="H8" s="167"/>
      <c r="I8" s="206" t="s">
        <v>395</v>
      </c>
    </row>
    <row r="9" spans="2:9" ht="15" customHeight="1" thickBot="1">
      <c r="B9" s="174"/>
      <c r="C9" s="176"/>
      <c r="D9" s="199"/>
      <c r="E9" s="200"/>
      <c r="F9" s="200"/>
      <c r="G9" s="200"/>
      <c r="H9" s="201"/>
      <c r="I9" s="211"/>
    </row>
    <row r="10" spans="2:9" ht="26.25" thickBot="1">
      <c r="B10" s="199"/>
      <c r="C10" s="201"/>
      <c r="D10" s="129" t="s">
        <v>246</v>
      </c>
      <c r="E10" s="85" t="s">
        <v>394</v>
      </c>
      <c r="F10" s="129" t="s">
        <v>393</v>
      </c>
      <c r="G10" s="129" t="s">
        <v>216</v>
      </c>
      <c r="H10" s="129" t="s">
        <v>245</v>
      </c>
      <c r="I10" s="207"/>
    </row>
    <row r="11" spans="2:9" ht="12.75">
      <c r="B11" s="128" t="s">
        <v>392</v>
      </c>
      <c r="C11" s="127"/>
      <c r="D11" s="114">
        <f aca="true" t="shared" si="0" ref="D11:I11">D12+D20+D30+D40+D50+D60+D73+D77+D64</f>
        <v>55356149</v>
      </c>
      <c r="E11" s="114">
        <f t="shared" si="0"/>
        <v>5.820766091346741E-11</v>
      </c>
      <c r="F11" s="114">
        <f t="shared" si="0"/>
        <v>55356149.00000001</v>
      </c>
      <c r="G11" s="114">
        <f t="shared" si="0"/>
        <v>11223218.200000001</v>
      </c>
      <c r="H11" s="114">
        <f t="shared" si="0"/>
        <v>11223218.200000001</v>
      </c>
      <c r="I11" s="114">
        <f t="shared" si="0"/>
        <v>44132930.800000004</v>
      </c>
    </row>
    <row r="12" spans="2:9" ht="12.75">
      <c r="B12" s="118" t="s">
        <v>390</v>
      </c>
      <c r="C12" s="117"/>
      <c r="D12" s="104">
        <f aca="true" t="shared" si="1" ref="D12:I12">SUM(D13:D19)</f>
        <v>41245545.2</v>
      </c>
      <c r="E12" s="104">
        <f t="shared" si="1"/>
        <v>0</v>
      </c>
      <c r="F12" s="104">
        <f t="shared" si="1"/>
        <v>41245545.2</v>
      </c>
      <c r="G12" s="104">
        <f t="shared" si="1"/>
        <v>9394391.450000001</v>
      </c>
      <c r="H12" s="104">
        <f t="shared" si="1"/>
        <v>9394391.450000001</v>
      </c>
      <c r="I12" s="104">
        <f t="shared" si="1"/>
        <v>31851153.75</v>
      </c>
    </row>
    <row r="13" spans="2:9" ht="12.75">
      <c r="B13" s="120" t="s">
        <v>389</v>
      </c>
      <c r="C13" s="119"/>
      <c r="D13" s="104">
        <v>22288896</v>
      </c>
      <c r="E13" s="93">
        <v>-1080550</v>
      </c>
      <c r="F13" s="93">
        <f aca="true" t="shared" si="2" ref="F13:F19">D13+E13</f>
        <v>21208346</v>
      </c>
      <c r="G13" s="93">
        <v>6130553.99</v>
      </c>
      <c r="H13" s="93">
        <v>6130553.99</v>
      </c>
      <c r="I13" s="93">
        <f aca="true" t="shared" si="3" ref="I13:I19">F13-G13</f>
        <v>15077792.01</v>
      </c>
    </row>
    <row r="14" spans="2:9" ht="12.75">
      <c r="B14" s="120" t="s">
        <v>388</v>
      </c>
      <c r="C14" s="119"/>
      <c r="D14" s="104">
        <v>0</v>
      </c>
      <c r="E14" s="93">
        <v>0</v>
      </c>
      <c r="F14" s="93">
        <f t="shared" si="2"/>
        <v>0</v>
      </c>
      <c r="G14" s="93">
        <v>0</v>
      </c>
      <c r="H14" s="93">
        <v>0</v>
      </c>
      <c r="I14" s="93">
        <f t="shared" si="3"/>
        <v>0</v>
      </c>
    </row>
    <row r="15" spans="2:9" ht="12.75">
      <c r="B15" s="120" t="s">
        <v>387</v>
      </c>
      <c r="C15" s="119"/>
      <c r="D15" s="104">
        <v>10102379.53</v>
      </c>
      <c r="E15" s="93">
        <v>987850</v>
      </c>
      <c r="F15" s="93">
        <f t="shared" si="2"/>
        <v>11090229.53</v>
      </c>
      <c r="G15" s="93">
        <v>1713570.73</v>
      </c>
      <c r="H15" s="93">
        <v>1713570.73</v>
      </c>
      <c r="I15" s="93">
        <f t="shared" si="3"/>
        <v>9376658.799999999</v>
      </c>
    </row>
    <row r="16" spans="2:9" ht="12.75">
      <c r="B16" s="120" t="s">
        <v>386</v>
      </c>
      <c r="C16" s="119"/>
      <c r="D16" s="104">
        <v>7987507.83</v>
      </c>
      <c r="E16" s="93">
        <v>0</v>
      </c>
      <c r="F16" s="93">
        <f t="shared" si="2"/>
        <v>7987507.83</v>
      </c>
      <c r="G16" s="93">
        <v>1457895.14</v>
      </c>
      <c r="H16" s="93">
        <v>1457895.14</v>
      </c>
      <c r="I16" s="93">
        <f t="shared" si="3"/>
        <v>6529612.69</v>
      </c>
    </row>
    <row r="17" spans="2:9" ht="12.75">
      <c r="B17" s="120" t="s">
        <v>385</v>
      </c>
      <c r="C17" s="119"/>
      <c r="D17" s="104">
        <v>471450</v>
      </c>
      <c r="E17" s="93">
        <v>92700</v>
      </c>
      <c r="F17" s="93">
        <f t="shared" si="2"/>
        <v>564150</v>
      </c>
      <c r="G17" s="93">
        <v>92371.59</v>
      </c>
      <c r="H17" s="93">
        <v>92371.59</v>
      </c>
      <c r="I17" s="93">
        <f t="shared" si="3"/>
        <v>471778.41000000003</v>
      </c>
    </row>
    <row r="18" spans="2:9" ht="12.75">
      <c r="B18" s="120" t="s">
        <v>384</v>
      </c>
      <c r="C18" s="119"/>
      <c r="D18" s="104">
        <v>0</v>
      </c>
      <c r="E18" s="93">
        <v>0</v>
      </c>
      <c r="F18" s="93">
        <f t="shared" si="2"/>
        <v>0</v>
      </c>
      <c r="G18" s="93">
        <v>0</v>
      </c>
      <c r="H18" s="93">
        <v>0</v>
      </c>
      <c r="I18" s="93">
        <f t="shared" si="3"/>
        <v>0</v>
      </c>
    </row>
    <row r="19" spans="2:9" ht="12.75">
      <c r="B19" s="120" t="s">
        <v>383</v>
      </c>
      <c r="C19" s="119"/>
      <c r="D19" s="104">
        <v>395311.84</v>
      </c>
      <c r="E19" s="93">
        <v>0</v>
      </c>
      <c r="F19" s="93">
        <f t="shared" si="2"/>
        <v>395311.84</v>
      </c>
      <c r="G19" s="93">
        <v>0</v>
      </c>
      <c r="H19" s="93">
        <v>0</v>
      </c>
      <c r="I19" s="93">
        <f t="shared" si="3"/>
        <v>395311.84</v>
      </c>
    </row>
    <row r="20" spans="2:9" ht="12.75">
      <c r="B20" s="118" t="s">
        <v>382</v>
      </c>
      <c r="C20" s="117"/>
      <c r="D20" s="104">
        <f aca="true" t="shared" si="4" ref="D20:I20">SUM(D21:D29)</f>
        <v>5550325.119999999</v>
      </c>
      <c r="E20" s="104">
        <f t="shared" si="4"/>
        <v>-298306.52999999997</v>
      </c>
      <c r="F20" s="104">
        <f t="shared" si="4"/>
        <v>5252018.59</v>
      </c>
      <c r="G20" s="104">
        <f t="shared" si="4"/>
        <v>447357.56</v>
      </c>
      <c r="H20" s="104">
        <f t="shared" si="4"/>
        <v>447357.56</v>
      </c>
      <c r="I20" s="104">
        <f t="shared" si="4"/>
        <v>4804661.03</v>
      </c>
    </row>
    <row r="21" spans="2:9" ht="12.75">
      <c r="B21" s="120" t="s">
        <v>381</v>
      </c>
      <c r="C21" s="119"/>
      <c r="D21" s="104">
        <v>492668.88</v>
      </c>
      <c r="E21" s="93">
        <v>-43388.79</v>
      </c>
      <c r="F21" s="104">
        <f aca="true" t="shared" si="5" ref="F21:F29">D21+E21</f>
        <v>449280.09</v>
      </c>
      <c r="G21" s="93">
        <v>53112.68</v>
      </c>
      <c r="H21" s="93">
        <v>53112.68</v>
      </c>
      <c r="I21" s="93">
        <f aca="true" t="shared" si="6" ref="I21:I29">F21-G21</f>
        <v>396167.41000000003</v>
      </c>
    </row>
    <row r="22" spans="2:9" ht="12.75">
      <c r="B22" s="120" t="s">
        <v>380</v>
      </c>
      <c r="C22" s="119"/>
      <c r="D22" s="104">
        <v>35381.64</v>
      </c>
      <c r="E22" s="93">
        <v>24000</v>
      </c>
      <c r="F22" s="104">
        <f t="shared" si="5"/>
        <v>59381.64</v>
      </c>
      <c r="G22" s="93">
        <v>25772.19</v>
      </c>
      <c r="H22" s="93">
        <v>25772.19</v>
      </c>
      <c r="I22" s="93">
        <f t="shared" si="6"/>
        <v>33609.45</v>
      </c>
    </row>
    <row r="23" spans="2:9" ht="12.75">
      <c r="B23" s="120" t="s">
        <v>379</v>
      </c>
      <c r="C23" s="119"/>
      <c r="D23" s="104">
        <v>0</v>
      </c>
      <c r="E23" s="93">
        <v>0</v>
      </c>
      <c r="F23" s="104">
        <f t="shared" si="5"/>
        <v>0</v>
      </c>
      <c r="G23" s="93">
        <v>0</v>
      </c>
      <c r="H23" s="93">
        <v>0</v>
      </c>
      <c r="I23" s="93">
        <f t="shared" si="6"/>
        <v>0</v>
      </c>
    </row>
    <row r="24" spans="2:9" ht="12.75">
      <c r="B24" s="120" t="s">
        <v>378</v>
      </c>
      <c r="C24" s="119"/>
      <c r="D24" s="104">
        <v>1903767.92</v>
      </c>
      <c r="E24" s="93">
        <v>-266917.74</v>
      </c>
      <c r="F24" s="104">
        <f t="shared" si="5"/>
        <v>1636850.18</v>
      </c>
      <c r="G24" s="93">
        <v>45633.13</v>
      </c>
      <c r="H24" s="93">
        <v>45633.13</v>
      </c>
      <c r="I24" s="93">
        <f t="shared" si="6"/>
        <v>1591217.05</v>
      </c>
    </row>
    <row r="25" spans="2:9" ht="12.75">
      <c r="B25" s="120" t="s">
        <v>377</v>
      </c>
      <c r="C25" s="119"/>
      <c r="D25" s="104">
        <v>122890.92</v>
      </c>
      <c r="E25" s="93">
        <v>-11000</v>
      </c>
      <c r="F25" s="104">
        <f t="shared" si="5"/>
        <v>111890.92</v>
      </c>
      <c r="G25" s="93">
        <v>158.88</v>
      </c>
      <c r="H25" s="93">
        <v>158.88</v>
      </c>
      <c r="I25" s="93">
        <f t="shared" si="6"/>
        <v>111732.04</v>
      </c>
    </row>
    <row r="26" spans="2:9" ht="12.75">
      <c r="B26" s="120" t="s">
        <v>376</v>
      </c>
      <c r="C26" s="119"/>
      <c r="D26" s="104">
        <v>1915249.92</v>
      </c>
      <c r="E26" s="93">
        <v>-4000</v>
      </c>
      <c r="F26" s="104">
        <f t="shared" si="5"/>
        <v>1911249.92</v>
      </c>
      <c r="G26" s="93">
        <v>120676.82</v>
      </c>
      <c r="H26" s="93">
        <v>120676.82</v>
      </c>
      <c r="I26" s="93">
        <f t="shared" si="6"/>
        <v>1790573.0999999999</v>
      </c>
    </row>
    <row r="27" spans="2:9" ht="12.75">
      <c r="B27" s="120" t="s">
        <v>375</v>
      </c>
      <c r="C27" s="119"/>
      <c r="D27" s="104">
        <v>488665.84</v>
      </c>
      <c r="E27" s="93">
        <v>3000</v>
      </c>
      <c r="F27" s="104">
        <f t="shared" si="5"/>
        <v>491665.84</v>
      </c>
      <c r="G27" s="93">
        <v>37343.3</v>
      </c>
      <c r="H27" s="93">
        <v>37343.3</v>
      </c>
      <c r="I27" s="93">
        <f t="shared" si="6"/>
        <v>454322.54000000004</v>
      </c>
    </row>
    <row r="28" spans="2:9" ht="12.75">
      <c r="B28" s="120" t="s">
        <v>374</v>
      </c>
      <c r="C28" s="119"/>
      <c r="D28" s="104">
        <v>0</v>
      </c>
      <c r="E28" s="93">
        <v>0</v>
      </c>
      <c r="F28" s="104">
        <f t="shared" si="5"/>
        <v>0</v>
      </c>
      <c r="G28" s="93">
        <v>0</v>
      </c>
      <c r="H28" s="93">
        <v>0</v>
      </c>
      <c r="I28" s="93">
        <f t="shared" si="6"/>
        <v>0</v>
      </c>
    </row>
    <row r="29" spans="2:9" ht="12.75">
      <c r="B29" s="120" t="s">
        <v>373</v>
      </c>
      <c r="C29" s="119"/>
      <c r="D29" s="104">
        <v>591700</v>
      </c>
      <c r="E29" s="93">
        <v>0</v>
      </c>
      <c r="F29" s="104">
        <f t="shared" si="5"/>
        <v>591700</v>
      </c>
      <c r="G29" s="93">
        <v>164660.56</v>
      </c>
      <c r="H29" s="93">
        <v>164660.56</v>
      </c>
      <c r="I29" s="93">
        <f t="shared" si="6"/>
        <v>427039.44</v>
      </c>
    </row>
    <row r="30" spans="2:9" ht="12.75">
      <c r="B30" s="118" t="s">
        <v>372</v>
      </c>
      <c r="C30" s="117"/>
      <c r="D30" s="104">
        <f aca="true" t="shared" si="7" ref="D30:I30">SUM(D31:D39)</f>
        <v>7060278.680000001</v>
      </c>
      <c r="E30" s="104">
        <f t="shared" si="7"/>
        <v>269106.53</v>
      </c>
      <c r="F30" s="104">
        <f t="shared" si="7"/>
        <v>7329385.21</v>
      </c>
      <c r="G30" s="104">
        <f t="shared" si="7"/>
        <v>714118.61</v>
      </c>
      <c r="H30" s="104">
        <f t="shared" si="7"/>
        <v>714118.61</v>
      </c>
      <c r="I30" s="104">
        <f t="shared" si="7"/>
        <v>6615266.6</v>
      </c>
    </row>
    <row r="31" spans="2:9" ht="12.75">
      <c r="B31" s="120" t="s">
        <v>371</v>
      </c>
      <c r="C31" s="119"/>
      <c r="D31" s="104">
        <v>1510181.48</v>
      </c>
      <c r="E31" s="93">
        <v>-19851.47</v>
      </c>
      <c r="F31" s="104">
        <f aca="true" t="shared" si="8" ref="F31:F39">D31+E31</f>
        <v>1490330.01</v>
      </c>
      <c r="G31" s="93">
        <v>371941.72</v>
      </c>
      <c r="H31" s="93">
        <v>371941.72</v>
      </c>
      <c r="I31" s="93">
        <f aca="true" t="shared" si="9" ref="I31:I39">F31-G31</f>
        <v>1118388.29</v>
      </c>
    </row>
    <row r="32" spans="2:9" ht="12.75">
      <c r="B32" s="120" t="s">
        <v>370</v>
      </c>
      <c r="C32" s="119"/>
      <c r="D32" s="104">
        <v>0</v>
      </c>
      <c r="E32" s="93">
        <v>0</v>
      </c>
      <c r="F32" s="104">
        <f t="shared" si="8"/>
        <v>0</v>
      </c>
      <c r="G32" s="93">
        <v>0</v>
      </c>
      <c r="H32" s="93">
        <v>0</v>
      </c>
      <c r="I32" s="93">
        <f t="shared" si="9"/>
        <v>0</v>
      </c>
    </row>
    <row r="33" spans="2:9" ht="12.75">
      <c r="B33" s="120" t="s">
        <v>369</v>
      </c>
      <c r="C33" s="119"/>
      <c r="D33" s="104">
        <v>2005100</v>
      </c>
      <c r="E33" s="93">
        <v>-32238</v>
      </c>
      <c r="F33" s="104">
        <f t="shared" si="8"/>
        <v>1972862</v>
      </c>
      <c r="G33" s="93">
        <v>41044.98</v>
      </c>
      <c r="H33" s="93">
        <v>41044.98</v>
      </c>
      <c r="I33" s="93">
        <f t="shared" si="9"/>
        <v>1931817.02</v>
      </c>
    </row>
    <row r="34" spans="2:9" ht="12.75">
      <c r="B34" s="120" t="s">
        <v>368</v>
      </c>
      <c r="C34" s="119"/>
      <c r="D34" s="104">
        <v>586198</v>
      </c>
      <c r="E34" s="93">
        <v>-69000</v>
      </c>
      <c r="F34" s="104">
        <f t="shared" si="8"/>
        <v>517198</v>
      </c>
      <c r="G34" s="93">
        <v>7958.86</v>
      </c>
      <c r="H34" s="93">
        <v>7958.86</v>
      </c>
      <c r="I34" s="93">
        <f t="shared" si="9"/>
        <v>509239.14</v>
      </c>
    </row>
    <row r="35" spans="2:9" ht="12.75">
      <c r="B35" s="120" t="s">
        <v>367</v>
      </c>
      <c r="C35" s="119"/>
      <c r="D35" s="104">
        <v>370184.64</v>
      </c>
      <c r="E35" s="93">
        <v>509836</v>
      </c>
      <c r="F35" s="104">
        <f t="shared" si="8"/>
        <v>880020.64</v>
      </c>
      <c r="G35" s="93">
        <v>171108.91</v>
      </c>
      <c r="H35" s="93">
        <v>171108.91</v>
      </c>
      <c r="I35" s="93">
        <f t="shared" si="9"/>
        <v>708911.73</v>
      </c>
    </row>
    <row r="36" spans="2:9" ht="12.75">
      <c r="B36" s="120" t="s">
        <v>366</v>
      </c>
      <c r="C36" s="119"/>
      <c r="D36" s="104">
        <v>276001</v>
      </c>
      <c r="E36" s="93">
        <v>0</v>
      </c>
      <c r="F36" s="104">
        <f t="shared" si="8"/>
        <v>276001</v>
      </c>
      <c r="G36" s="93">
        <v>14500</v>
      </c>
      <c r="H36" s="93">
        <v>14500</v>
      </c>
      <c r="I36" s="93">
        <f t="shared" si="9"/>
        <v>261501</v>
      </c>
    </row>
    <row r="37" spans="2:9" ht="12.75">
      <c r="B37" s="120" t="s">
        <v>365</v>
      </c>
      <c r="C37" s="119"/>
      <c r="D37" s="104">
        <v>1071476.16</v>
      </c>
      <c r="E37" s="93">
        <v>-84390</v>
      </c>
      <c r="F37" s="104">
        <f t="shared" si="8"/>
        <v>987086.1599999999</v>
      </c>
      <c r="G37" s="93">
        <v>105281.14</v>
      </c>
      <c r="H37" s="93">
        <v>105281.14</v>
      </c>
      <c r="I37" s="93">
        <f t="shared" si="9"/>
        <v>881805.0199999999</v>
      </c>
    </row>
    <row r="38" spans="2:9" ht="12.75">
      <c r="B38" s="120" t="s">
        <v>364</v>
      </c>
      <c r="C38" s="119"/>
      <c r="D38" s="104">
        <v>1109333.36</v>
      </c>
      <c r="E38" s="93">
        <v>-25000</v>
      </c>
      <c r="F38" s="104">
        <f t="shared" si="8"/>
        <v>1084333.36</v>
      </c>
      <c r="G38" s="93">
        <v>2283</v>
      </c>
      <c r="H38" s="93">
        <v>2283</v>
      </c>
      <c r="I38" s="93">
        <f t="shared" si="9"/>
        <v>1082050.36</v>
      </c>
    </row>
    <row r="39" spans="2:9" ht="12.75">
      <c r="B39" s="120" t="s">
        <v>363</v>
      </c>
      <c r="C39" s="119"/>
      <c r="D39" s="104">
        <v>131804.04</v>
      </c>
      <c r="E39" s="93">
        <v>-10250</v>
      </c>
      <c r="F39" s="104">
        <f t="shared" si="8"/>
        <v>121554.04000000001</v>
      </c>
      <c r="G39" s="93">
        <v>0</v>
      </c>
      <c r="H39" s="93">
        <v>0</v>
      </c>
      <c r="I39" s="93">
        <f t="shared" si="9"/>
        <v>121554.04000000001</v>
      </c>
    </row>
    <row r="40" spans="2:9" ht="25.5" customHeight="1">
      <c r="B40" s="215" t="s">
        <v>362</v>
      </c>
      <c r="C40" s="216"/>
      <c r="D40" s="104">
        <f aca="true" t="shared" si="10" ref="D40:I40">SUM(D41:D49)</f>
        <v>0</v>
      </c>
      <c r="E40" s="104">
        <f t="shared" si="10"/>
        <v>0</v>
      </c>
      <c r="F40" s="104">
        <f t="shared" si="10"/>
        <v>0</v>
      </c>
      <c r="G40" s="104">
        <f t="shared" si="10"/>
        <v>0</v>
      </c>
      <c r="H40" s="104">
        <f t="shared" si="10"/>
        <v>0</v>
      </c>
      <c r="I40" s="104">
        <f t="shared" si="10"/>
        <v>0</v>
      </c>
    </row>
    <row r="41" spans="2:9" ht="12.75">
      <c r="B41" s="120" t="s">
        <v>361</v>
      </c>
      <c r="C41" s="119"/>
      <c r="D41" s="104">
        <v>0</v>
      </c>
      <c r="E41" s="104">
        <v>0</v>
      </c>
      <c r="F41" s="104">
        <f aca="true" t="shared" si="11" ref="F41:F49">D41+E41</f>
        <v>0</v>
      </c>
      <c r="G41" s="93">
        <v>0</v>
      </c>
      <c r="H41" s="93">
        <v>0</v>
      </c>
      <c r="I41" s="93">
        <f aca="true" t="shared" si="12" ref="I41:I49">F41-G41</f>
        <v>0</v>
      </c>
    </row>
    <row r="42" spans="2:9" ht="12.75">
      <c r="B42" s="120" t="s">
        <v>360</v>
      </c>
      <c r="C42" s="119"/>
      <c r="D42" s="104">
        <v>0</v>
      </c>
      <c r="E42" s="104">
        <v>0</v>
      </c>
      <c r="F42" s="104">
        <f t="shared" si="11"/>
        <v>0</v>
      </c>
      <c r="G42" s="93">
        <v>0</v>
      </c>
      <c r="H42" s="93">
        <v>0</v>
      </c>
      <c r="I42" s="93">
        <f t="shared" si="12"/>
        <v>0</v>
      </c>
    </row>
    <row r="43" spans="2:9" ht="12.75">
      <c r="B43" s="120" t="s">
        <v>359</v>
      </c>
      <c r="C43" s="119"/>
      <c r="D43" s="104">
        <v>0</v>
      </c>
      <c r="E43" s="104">
        <v>0</v>
      </c>
      <c r="F43" s="104">
        <f t="shared" si="11"/>
        <v>0</v>
      </c>
      <c r="G43" s="93">
        <v>0</v>
      </c>
      <c r="H43" s="93">
        <v>0</v>
      </c>
      <c r="I43" s="93">
        <f t="shared" si="12"/>
        <v>0</v>
      </c>
    </row>
    <row r="44" spans="2:9" ht="12.75">
      <c r="B44" s="120" t="s">
        <v>358</v>
      </c>
      <c r="C44" s="119"/>
      <c r="D44" s="104">
        <v>0</v>
      </c>
      <c r="E44" s="104">
        <v>0</v>
      </c>
      <c r="F44" s="104">
        <f t="shared" si="11"/>
        <v>0</v>
      </c>
      <c r="G44" s="93">
        <v>0</v>
      </c>
      <c r="H44" s="93">
        <v>0</v>
      </c>
      <c r="I44" s="93">
        <f t="shared" si="12"/>
        <v>0</v>
      </c>
    </row>
    <row r="45" spans="2:9" ht="12.75">
      <c r="B45" s="120" t="s">
        <v>357</v>
      </c>
      <c r="C45" s="119"/>
      <c r="D45" s="104">
        <v>0</v>
      </c>
      <c r="E45" s="104">
        <v>0</v>
      </c>
      <c r="F45" s="104">
        <f t="shared" si="11"/>
        <v>0</v>
      </c>
      <c r="G45" s="93">
        <v>0</v>
      </c>
      <c r="H45" s="93">
        <v>0</v>
      </c>
      <c r="I45" s="93">
        <f t="shared" si="12"/>
        <v>0</v>
      </c>
    </row>
    <row r="46" spans="2:9" ht="12.75">
      <c r="B46" s="120" t="s">
        <v>356</v>
      </c>
      <c r="C46" s="119"/>
      <c r="D46" s="104">
        <v>0</v>
      </c>
      <c r="E46" s="104">
        <v>0</v>
      </c>
      <c r="F46" s="104">
        <f t="shared" si="11"/>
        <v>0</v>
      </c>
      <c r="G46" s="93">
        <v>0</v>
      </c>
      <c r="H46" s="93">
        <v>0</v>
      </c>
      <c r="I46" s="93">
        <f t="shared" si="12"/>
        <v>0</v>
      </c>
    </row>
    <row r="47" spans="2:9" ht="12.75">
      <c r="B47" s="120" t="s">
        <v>355</v>
      </c>
      <c r="C47" s="119"/>
      <c r="D47" s="104">
        <v>0</v>
      </c>
      <c r="E47" s="104">
        <v>0</v>
      </c>
      <c r="F47" s="104">
        <f t="shared" si="11"/>
        <v>0</v>
      </c>
      <c r="G47" s="93">
        <v>0</v>
      </c>
      <c r="H47" s="93">
        <v>0</v>
      </c>
      <c r="I47" s="93">
        <f t="shared" si="12"/>
        <v>0</v>
      </c>
    </row>
    <row r="48" spans="2:9" ht="12.75">
      <c r="B48" s="120" t="s">
        <v>354</v>
      </c>
      <c r="C48" s="119"/>
      <c r="D48" s="104">
        <v>0</v>
      </c>
      <c r="E48" s="104">
        <v>0</v>
      </c>
      <c r="F48" s="104">
        <f t="shared" si="11"/>
        <v>0</v>
      </c>
      <c r="G48" s="93">
        <v>0</v>
      </c>
      <c r="H48" s="93">
        <v>0</v>
      </c>
      <c r="I48" s="93">
        <f t="shared" si="12"/>
        <v>0</v>
      </c>
    </row>
    <row r="49" spans="2:9" ht="12.75">
      <c r="B49" s="120" t="s">
        <v>353</v>
      </c>
      <c r="C49" s="119"/>
      <c r="D49" s="104">
        <v>0</v>
      </c>
      <c r="E49" s="104">
        <v>0</v>
      </c>
      <c r="F49" s="104">
        <f t="shared" si="11"/>
        <v>0</v>
      </c>
      <c r="G49" s="93">
        <v>0</v>
      </c>
      <c r="H49" s="93">
        <v>0</v>
      </c>
      <c r="I49" s="93">
        <f t="shared" si="12"/>
        <v>0</v>
      </c>
    </row>
    <row r="50" spans="2:9" ht="12.75">
      <c r="B50" s="215" t="s">
        <v>352</v>
      </c>
      <c r="C50" s="216"/>
      <c r="D50" s="104">
        <f aca="true" t="shared" si="13" ref="D50:I50">SUM(D51:D59)</f>
        <v>1400000</v>
      </c>
      <c r="E50" s="104">
        <f t="shared" si="13"/>
        <v>29200</v>
      </c>
      <c r="F50" s="104">
        <f t="shared" si="13"/>
        <v>1429200</v>
      </c>
      <c r="G50" s="104">
        <f t="shared" si="13"/>
        <v>663722.82</v>
      </c>
      <c r="H50" s="104">
        <f t="shared" si="13"/>
        <v>663722.82</v>
      </c>
      <c r="I50" s="104">
        <f t="shared" si="13"/>
        <v>765477.1799999999</v>
      </c>
    </row>
    <row r="51" spans="2:9" ht="12.75">
      <c r="B51" s="120" t="s">
        <v>351</v>
      </c>
      <c r="C51" s="119"/>
      <c r="D51" s="104">
        <v>793955.08</v>
      </c>
      <c r="E51" s="93">
        <v>-43800</v>
      </c>
      <c r="F51" s="104">
        <f aca="true" t="shared" si="14" ref="F51:F59">D51+E51</f>
        <v>750155.08</v>
      </c>
      <c r="G51" s="93">
        <v>502314.05</v>
      </c>
      <c r="H51" s="93">
        <v>502314.05</v>
      </c>
      <c r="I51" s="93">
        <f aca="true" t="shared" si="15" ref="I51:I84">F51-G51</f>
        <v>247841.02999999997</v>
      </c>
    </row>
    <row r="52" spans="2:9" ht="12.75">
      <c r="B52" s="120" t="s">
        <v>350</v>
      </c>
      <c r="C52" s="119"/>
      <c r="D52" s="104">
        <v>23072.15</v>
      </c>
      <c r="E52" s="93">
        <v>79050</v>
      </c>
      <c r="F52" s="104">
        <f t="shared" si="14"/>
        <v>102122.15</v>
      </c>
      <c r="G52" s="93">
        <v>91443.67</v>
      </c>
      <c r="H52" s="93">
        <v>91443.67</v>
      </c>
      <c r="I52" s="93">
        <f t="shared" si="15"/>
        <v>10678.479999999996</v>
      </c>
    </row>
    <row r="53" spans="2:9" ht="12.75">
      <c r="B53" s="120" t="s">
        <v>349</v>
      </c>
      <c r="C53" s="119"/>
      <c r="D53" s="104">
        <v>0</v>
      </c>
      <c r="E53" s="93">
        <v>0</v>
      </c>
      <c r="F53" s="104">
        <f t="shared" si="14"/>
        <v>0</v>
      </c>
      <c r="G53" s="93">
        <v>0</v>
      </c>
      <c r="H53" s="93">
        <v>0</v>
      </c>
      <c r="I53" s="93">
        <f t="shared" si="15"/>
        <v>0</v>
      </c>
    </row>
    <row r="54" spans="2:9" ht="12.75">
      <c r="B54" s="120" t="s">
        <v>348</v>
      </c>
      <c r="C54" s="119"/>
      <c r="D54" s="104">
        <v>427721.48</v>
      </c>
      <c r="E54" s="93">
        <v>-65100</v>
      </c>
      <c r="F54" s="104">
        <f t="shared" si="14"/>
        <v>362621.48</v>
      </c>
      <c r="G54" s="93">
        <v>0</v>
      </c>
      <c r="H54" s="93">
        <v>0</v>
      </c>
      <c r="I54" s="93">
        <f t="shared" si="15"/>
        <v>362621.48</v>
      </c>
    </row>
    <row r="55" spans="2:9" ht="12.75">
      <c r="B55" s="120" t="s">
        <v>347</v>
      </c>
      <c r="C55" s="119"/>
      <c r="D55" s="104">
        <v>0</v>
      </c>
      <c r="E55" s="93">
        <v>0</v>
      </c>
      <c r="F55" s="104">
        <f t="shared" si="14"/>
        <v>0</v>
      </c>
      <c r="G55" s="93">
        <v>0</v>
      </c>
      <c r="H55" s="93">
        <v>0</v>
      </c>
      <c r="I55" s="93">
        <f t="shared" si="15"/>
        <v>0</v>
      </c>
    </row>
    <row r="56" spans="2:9" ht="12.75">
      <c r="B56" s="120" t="s">
        <v>346</v>
      </c>
      <c r="C56" s="119"/>
      <c r="D56" s="104">
        <v>155251.29</v>
      </c>
      <c r="E56" s="93">
        <v>59050</v>
      </c>
      <c r="F56" s="104">
        <f t="shared" si="14"/>
        <v>214301.29</v>
      </c>
      <c r="G56" s="93">
        <v>69965.1</v>
      </c>
      <c r="H56" s="93">
        <v>69965.1</v>
      </c>
      <c r="I56" s="93">
        <f t="shared" si="15"/>
        <v>144336.19</v>
      </c>
    </row>
    <row r="57" spans="2:9" ht="12.75">
      <c r="B57" s="120" t="s">
        <v>345</v>
      </c>
      <c r="C57" s="119"/>
      <c r="D57" s="104">
        <v>0</v>
      </c>
      <c r="E57" s="104">
        <v>0</v>
      </c>
      <c r="F57" s="104">
        <f t="shared" si="14"/>
        <v>0</v>
      </c>
      <c r="G57" s="104">
        <f aca="true" t="shared" si="16" ref="G57:H64">E57+F57</f>
        <v>0</v>
      </c>
      <c r="H57" s="104">
        <f t="shared" si="16"/>
        <v>0</v>
      </c>
      <c r="I57" s="93">
        <f t="shared" si="15"/>
        <v>0</v>
      </c>
    </row>
    <row r="58" spans="2:9" ht="12.75">
      <c r="B58" s="120" t="s">
        <v>344</v>
      </c>
      <c r="C58" s="119"/>
      <c r="D58" s="104">
        <v>0</v>
      </c>
      <c r="E58" s="104">
        <v>0</v>
      </c>
      <c r="F58" s="104">
        <f t="shared" si="14"/>
        <v>0</v>
      </c>
      <c r="G58" s="104">
        <f t="shared" si="16"/>
        <v>0</v>
      </c>
      <c r="H58" s="104">
        <f t="shared" si="16"/>
        <v>0</v>
      </c>
      <c r="I58" s="93">
        <f t="shared" si="15"/>
        <v>0</v>
      </c>
    </row>
    <row r="59" spans="2:9" ht="12.75">
      <c r="B59" s="120" t="s">
        <v>343</v>
      </c>
      <c r="C59" s="119"/>
      <c r="D59" s="104">
        <v>0</v>
      </c>
      <c r="E59" s="104">
        <v>0</v>
      </c>
      <c r="F59" s="104">
        <f t="shared" si="14"/>
        <v>0</v>
      </c>
      <c r="G59" s="104">
        <f t="shared" si="16"/>
        <v>0</v>
      </c>
      <c r="H59" s="104">
        <f t="shared" si="16"/>
        <v>0</v>
      </c>
      <c r="I59" s="93">
        <f t="shared" si="15"/>
        <v>0</v>
      </c>
    </row>
    <row r="60" spans="2:9" ht="12.75">
      <c r="B60" s="118" t="s">
        <v>342</v>
      </c>
      <c r="C60" s="117"/>
      <c r="D60" s="104">
        <f>SUM(D61:D63)</f>
        <v>0</v>
      </c>
      <c r="E60" s="104">
        <f>SUM(E61:E63)</f>
        <v>0</v>
      </c>
      <c r="F60" s="104">
        <f>SUM(F61:F63)</f>
        <v>0</v>
      </c>
      <c r="G60" s="104">
        <f t="shared" si="16"/>
        <v>0</v>
      </c>
      <c r="H60" s="104">
        <f t="shared" si="16"/>
        <v>0</v>
      </c>
      <c r="I60" s="93">
        <f t="shared" si="15"/>
        <v>0</v>
      </c>
    </row>
    <row r="61" spans="2:9" ht="12.75">
      <c r="B61" s="120" t="s">
        <v>341</v>
      </c>
      <c r="C61" s="119"/>
      <c r="D61" s="104">
        <v>0</v>
      </c>
      <c r="E61" s="104">
        <v>0</v>
      </c>
      <c r="F61" s="104">
        <f>D61+E61</f>
        <v>0</v>
      </c>
      <c r="G61" s="104">
        <f t="shared" si="16"/>
        <v>0</v>
      </c>
      <c r="H61" s="104">
        <f t="shared" si="16"/>
        <v>0</v>
      </c>
      <c r="I61" s="93">
        <f t="shared" si="15"/>
        <v>0</v>
      </c>
    </row>
    <row r="62" spans="2:9" ht="12.75">
      <c r="B62" s="120" t="s">
        <v>340</v>
      </c>
      <c r="C62" s="119"/>
      <c r="D62" s="104">
        <v>0</v>
      </c>
      <c r="E62" s="104">
        <v>0</v>
      </c>
      <c r="F62" s="104">
        <f>D62+E62</f>
        <v>0</v>
      </c>
      <c r="G62" s="104">
        <f t="shared" si="16"/>
        <v>0</v>
      </c>
      <c r="H62" s="104">
        <f t="shared" si="16"/>
        <v>0</v>
      </c>
      <c r="I62" s="93">
        <f t="shared" si="15"/>
        <v>0</v>
      </c>
    </row>
    <row r="63" spans="2:9" ht="12.75">
      <c r="B63" s="120" t="s">
        <v>339</v>
      </c>
      <c r="C63" s="119"/>
      <c r="D63" s="104">
        <v>0</v>
      </c>
      <c r="E63" s="104">
        <v>0</v>
      </c>
      <c r="F63" s="104">
        <f>D63+E63</f>
        <v>0</v>
      </c>
      <c r="G63" s="104">
        <f t="shared" si="16"/>
        <v>0</v>
      </c>
      <c r="H63" s="104">
        <f t="shared" si="16"/>
        <v>0</v>
      </c>
      <c r="I63" s="93">
        <f t="shared" si="15"/>
        <v>0</v>
      </c>
    </row>
    <row r="64" spans="2:9" ht="12.75">
      <c r="B64" s="215" t="s">
        <v>338</v>
      </c>
      <c r="C64" s="216"/>
      <c r="D64" s="104">
        <f>SUM(D65:D72)</f>
        <v>0</v>
      </c>
      <c r="E64" s="104">
        <f>SUM(E65:E72)</f>
        <v>0</v>
      </c>
      <c r="F64" s="104">
        <f>F65+F66+F67+F68+F69+F71+F72</f>
        <v>0</v>
      </c>
      <c r="G64" s="104">
        <f t="shared" si="16"/>
        <v>0</v>
      </c>
      <c r="H64" s="104">
        <f t="shared" si="16"/>
        <v>0</v>
      </c>
      <c r="I64" s="93">
        <f t="shared" si="15"/>
        <v>0</v>
      </c>
    </row>
    <row r="65" spans="2:9" ht="12.75">
      <c r="B65" s="120" t="s">
        <v>337</v>
      </c>
      <c r="C65" s="119"/>
      <c r="D65" s="104">
        <v>0</v>
      </c>
      <c r="E65" s="93">
        <v>0</v>
      </c>
      <c r="F65" s="104">
        <f aca="true" t="shared" si="17" ref="F65:F72">D65+E65</f>
        <v>0</v>
      </c>
      <c r="G65" s="104">
        <v>0</v>
      </c>
      <c r="H65" s="104">
        <v>0</v>
      </c>
      <c r="I65" s="93">
        <f t="shared" si="15"/>
        <v>0</v>
      </c>
    </row>
    <row r="66" spans="2:9" ht="12.75">
      <c r="B66" s="120" t="s">
        <v>336</v>
      </c>
      <c r="C66" s="119"/>
      <c r="D66" s="104">
        <v>0</v>
      </c>
      <c r="E66" s="93">
        <v>0</v>
      </c>
      <c r="F66" s="104">
        <f t="shared" si="17"/>
        <v>0</v>
      </c>
      <c r="G66" s="93">
        <v>0</v>
      </c>
      <c r="H66" s="93">
        <v>0</v>
      </c>
      <c r="I66" s="93">
        <f t="shared" si="15"/>
        <v>0</v>
      </c>
    </row>
    <row r="67" spans="2:9" ht="12.75">
      <c r="B67" s="120" t="s">
        <v>335</v>
      </c>
      <c r="C67" s="119"/>
      <c r="D67" s="104">
        <v>0</v>
      </c>
      <c r="E67" s="93">
        <v>0</v>
      </c>
      <c r="F67" s="104">
        <f t="shared" si="17"/>
        <v>0</v>
      </c>
      <c r="G67" s="93">
        <v>0</v>
      </c>
      <c r="H67" s="93">
        <v>0</v>
      </c>
      <c r="I67" s="93">
        <f t="shared" si="15"/>
        <v>0</v>
      </c>
    </row>
    <row r="68" spans="2:9" ht="12.75">
      <c r="B68" s="120" t="s">
        <v>334</v>
      </c>
      <c r="C68" s="119"/>
      <c r="D68" s="104">
        <v>0</v>
      </c>
      <c r="E68" s="93">
        <v>0</v>
      </c>
      <c r="F68" s="104">
        <f t="shared" si="17"/>
        <v>0</v>
      </c>
      <c r="G68" s="93">
        <v>0</v>
      </c>
      <c r="H68" s="93">
        <v>0</v>
      </c>
      <c r="I68" s="93">
        <f t="shared" si="15"/>
        <v>0</v>
      </c>
    </row>
    <row r="69" spans="2:9" ht="12.75">
      <c r="B69" s="120" t="s">
        <v>333</v>
      </c>
      <c r="C69" s="119"/>
      <c r="D69" s="104">
        <v>0</v>
      </c>
      <c r="E69" s="93">
        <v>0</v>
      </c>
      <c r="F69" s="104">
        <f t="shared" si="17"/>
        <v>0</v>
      </c>
      <c r="G69" s="93">
        <v>0</v>
      </c>
      <c r="H69" s="93">
        <v>0</v>
      </c>
      <c r="I69" s="93">
        <f t="shared" si="15"/>
        <v>0</v>
      </c>
    </row>
    <row r="70" spans="2:9" ht="12.75">
      <c r="B70" s="120" t="s">
        <v>332</v>
      </c>
      <c r="C70" s="119"/>
      <c r="D70" s="104">
        <v>0</v>
      </c>
      <c r="E70" s="93">
        <v>0</v>
      </c>
      <c r="F70" s="104">
        <f t="shared" si="17"/>
        <v>0</v>
      </c>
      <c r="G70" s="93">
        <v>0</v>
      </c>
      <c r="H70" s="93">
        <v>0</v>
      </c>
      <c r="I70" s="93">
        <f t="shared" si="15"/>
        <v>0</v>
      </c>
    </row>
    <row r="71" spans="2:9" ht="12.75">
      <c r="B71" s="120" t="s">
        <v>331</v>
      </c>
      <c r="C71" s="119"/>
      <c r="D71" s="104">
        <v>0</v>
      </c>
      <c r="E71" s="93">
        <v>0</v>
      </c>
      <c r="F71" s="104">
        <f t="shared" si="17"/>
        <v>0</v>
      </c>
      <c r="G71" s="93">
        <v>0</v>
      </c>
      <c r="H71" s="93">
        <v>0</v>
      </c>
      <c r="I71" s="93">
        <f t="shared" si="15"/>
        <v>0</v>
      </c>
    </row>
    <row r="72" spans="2:9" ht="12.75">
      <c r="B72" s="120" t="s">
        <v>330</v>
      </c>
      <c r="C72" s="119"/>
      <c r="D72" s="104">
        <v>0</v>
      </c>
      <c r="E72" s="93">
        <v>0</v>
      </c>
      <c r="F72" s="104">
        <f t="shared" si="17"/>
        <v>0</v>
      </c>
      <c r="G72" s="93">
        <v>0</v>
      </c>
      <c r="H72" s="93">
        <v>0</v>
      </c>
      <c r="I72" s="93">
        <f t="shared" si="15"/>
        <v>0</v>
      </c>
    </row>
    <row r="73" spans="2:9" ht="12.75">
      <c r="B73" s="118" t="s">
        <v>329</v>
      </c>
      <c r="C73" s="117"/>
      <c r="D73" s="104">
        <v>0</v>
      </c>
      <c r="E73" s="104">
        <v>0</v>
      </c>
      <c r="F73" s="104">
        <f>SUM(F74:F76)</f>
        <v>0</v>
      </c>
      <c r="G73" s="104">
        <v>0</v>
      </c>
      <c r="H73" s="104">
        <v>0</v>
      </c>
      <c r="I73" s="93">
        <f t="shared" si="15"/>
        <v>0</v>
      </c>
    </row>
    <row r="74" spans="2:9" ht="12.75">
      <c r="B74" s="120" t="s">
        <v>328</v>
      </c>
      <c r="C74" s="119"/>
      <c r="D74" s="104">
        <v>0</v>
      </c>
      <c r="E74" s="93">
        <v>0</v>
      </c>
      <c r="F74" s="104">
        <f>D74+E74</f>
        <v>0</v>
      </c>
      <c r="G74" s="93">
        <v>0</v>
      </c>
      <c r="H74" s="93">
        <v>0</v>
      </c>
      <c r="I74" s="93">
        <f t="shared" si="15"/>
        <v>0</v>
      </c>
    </row>
    <row r="75" spans="2:9" ht="12.75">
      <c r="B75" s="120" t="s">
        <v>327</v>
      </c>
      <c r="C75" s="119"/>
      <c r="D75" s="104">
        <v>0</v>
      </c>
      <c r="E75" s="93">
        <v>0</v>
      </c>
      <c r="F75" s="104">
        <f>D75+E75</f>
        <v>0</v>
      </c>
      <c r="G75" s="93">
        <v>0</v>
      </c>
      <c r="H75" s="93">
        <v>0</v>
      </c>
      <c r="I75" s="93">
        <f t="shared" si="15"/>
        <v>0</v>
      </c>
    </row>
    <row r="76" spans="2:9" ht="12.75">
      <c r="B76" s="120" t="s">
        <v>326</v>
      </c>
      <c r="C76" s="119"/>
      <c r="D76" s="104">
        <v>0</v>
      </c>
      <c r="E76" s="93">
        <v>0</v>
      </c>
      <c r="F76" s="104">
        <f>D76+E76</f>
        <v>0</v>
      </c>
      <c r="G76" s="93">
        <v>0</v>
      </c>
      <c r="H76" s="93">
        <v>0</v>
      </c>
      <c r="I76" s="93">
        <f t="shared" si="15"/>
        <v>0</v>
      </c>
    </row>
    <row r="77" spans="2:9" ht="12.75">
      <c r="B77" s="118" t="s">
        <v>325</v>
      </c>
      <c r="C77" s="117"/>
      <c r="D77" s="104">
        <f>SUM(D78:D84)</f>
        <v>100000</v>
      </c>
      <c r="E77" s="104">
        <f>SUM(E78:E84)</f>
        <v>0</v>
      </c>
      <c r="F77" s="104">
        <f>SUM(F78:F84)</f>
        <v>100000</v>
      </c>
      <c r="G77" s="104">
        <f>SUM(G78:G84)</f>
        <v>3627.76</v>
      </c>
      <c r="H77" s="104">
        <f>SUM(H78:H84)</f>
        <v>3627.76</v>
      </c>
      <c r="I77" s="93">
        <f t="shared" si="15"/>
        <v>96372.24</v>
      </c>
    </row>
    <row r="78" spans="2:9" ht="12.75">
      <c r="B78" s="120" t="s">
        <v>324</v>
      </c>
      <c r="C78" s="119"/>
      <c r="D78" s="104">
        <v>0</v>
      </c>
      <c r="E78" s="93">
        <v>0</v>
      </c>
      <c r="F78" s="104">
        <f aca="true" t="shared" si="18" ref="F78:F84">D78+E78</f>
        <v>0</v>
      </c>
      <c r="G78" s="93">
        <v>0</v>
      </c>
      <c r="H78" s="93">
        <v>0</v>
      </c>
      <c r="I78" s="93">
        <f t="shared" si="15"/>
        <v>0</v>
      </c>
    </row>
    <row r="79" spans="2:9" ht="12.75">
      <c r="B79" s="120" t="s">
        <v>323</v>
      </c>
      <c r="C79" s="119"/>
      <c r="D79" s="104">
        <v>0</v>
      </c>
      <c r="E79" s="93">
        <v>0</v>
      </c>
      <c r="F79" s="104">
        <f t="shared" si="18"/>
        <v>0</v>
      </c>
      <c r="G79" s="93">
        <v>0</v>
      </c>
      <c r="H79" s="93">
        <v>0</v>
      </c>
      <c r="I79" s="93">
        <f t="shared" si="15"/>
        <v>0</v>
      </c>
    </row>
    <row r="80" spans="2:9" ht="12.75">
      <c r="B80" s="120" t="s">
        <v>322</v>
      </c>
      <c r="C80" s="119"/>
      <c r="D80" s="104">
        <v>0</v>
      </c>
      <c r="E80" s="93">
        <v>0</v>
      </c>
      <c r="F80" s="104">
        <f t="shared" si="18"/>
        <v>0</v>
      </c>
      <c r="G80" s="93">
        <v>0</v>
      </c>
      <c r="H80" s="93">
        <v>0</v>
      </c>
      <c r="I80" s="93">
        <f t="shared" si="15"/>
        <v>0</v>
      </c>
    </row>
    <row r="81" spans="2:9" ht="12.75">
      <c r="B81" s="120" t="s">
        <v>321</v>
      </c>
      <c r="C81" s="119"/>
      <c r="D81" s="104">
        <v>0</v>
      </c>
      <c r="E81" s="93">
        <v>0</v>
      </c>
      <c r="F81" s="104">
        <f t="shared" si="18"/>
        <v>0</v>
      </c>
      <c r="G81" s="93">
        <v>0</v>
      </c>
      <c r="H81" s="93">
        <v>0</v>
      </c>
      <c r="I81" s="93">
        <f t="shared" si="15"/>
        <v>0</v>
      </c>
    </row>
    <row r="82" spans="2:9" ht="12.75">
      <c r="B82" s="120" t="s">
        <v>320</v>
      </c>
      <c r="C82" s="119"/>
      <c r="D82" s="104">
        <v>0</v>
      </c>
      <c r="E82" s="93">
        <v>0</v>
      </c>
      <c r="F82" s="104">
        <f t="shared" si="18"/>
        <v>0</v>
      </c>
      <c r="G82" s="93">
        <v>0</v>
      </c>
      <c r="H82" s="93">
        <v>0</v>
      </c>
      <c r="I82" s="93">
        <f t="shared" si="15"/>
        <v>0</v>
      </c>
    </row>
    <row r="83" spans="2:9" ht="12.75">
      <c r="B83" s="120" t="s">
        <v>319</v>
      </c>
      <c r="C83" s="119"/>
      <c r="D83" s="104">
        <v>0</v>
      </c>
      <c r="E83" s="93">
        <v>0</v>
      </c>
      <c r="F83" s="104">
        <f t="shared" si="18"/>
        <v>0</v>
      </c>
      <c r="G83" s="93">
        <v>0</v>
      </c>
      <c r="H83" s="93">
        <v>0</v>
      </c>
      <c r="I83" s="93">
        <f t="shared" si="15"/>
        <v>0</v>
      </c>
    </row>
    <row r="84" spans="2:9" ht="12.75">
      <c r="B84" s="120" t="s">
        <v>318</v>
      </c>
      <c r="C84" s="119"/>
      <c r="D84" s="104">
        <v>100000</v>
      </c>
      <c r="E84" s="93">
        <v>0</v>
      </c>
      <c r="F84" s="104">
        <f t="shared" si="18"/>
        <v>100000</v>
      </c>
      <c r="G84" s="93">
        <v>3627.76</v>
      </c>
      <c r="H84" s="93">
        <v>3627.76</v>
      </c>
      <c r="I84" s="93">
        <f t="shared" si="15"/>
        <v>96372.24</v>
      </c>
    </row>
    <row r="85" spans="2:9" ht="12.75">
      <c r="B85" s="126"/>
      <c r="C85" s="125"/>
      <c r="D85" s="124"/>
      <c r="E85" s="98"/>
      <c r="F85" s="98"/>
      <c r="G85" s="98"/>
      <c r="H85" s="98"/>
      <c r="I85" s="98"/>
    </row>
    <row r="86" spans="2:9" ht="12.75">
      <c r="B86" s="123" t="s">
        <v>391</v>
      </c>
      <c r="C86" s="122"/>
      <c r="D86" s="121">
        <f aca="true" t="shared" si="19" ref="D86:I86">D87+D105+D95+D115+D125+D135+D139+D148+D152</f>
        <v>80784223</v>
      </c>
      <c r="E86" s="121">
        <f t="shared" si="19"/>
        <v>0</v>
      </c>
      <c r="F86" s="121">
        <f t="shared" si="19"/>
        <v>80784223.00000001</v>
      </c>
      <c r="G86" s="121">
        <f t="shared" si="19"/>
        <v>18190908.669999998</v>
      </c>
      <c r="H86" s="121">
        <f t="shared" si="19"/>
        <v>18190908.669999998</v>
      </c>
      <c r="I86" s="121">
        <f t="shared" si="19"/>
        <v>62593314.33</v>
      </c>
    </row>
    <row r="87" spans="2:9" ht="12.75">
      <c r="B87" s="118" t="s">
        <v>390</v>
      </c>
      <c r="C87" s="117"/>
      <c r="D87" s="104">
        <f>SUM(D88:D94)</f>
        <v>61868317.800000004</v>
      </c>
      <c r="E87" s="104">
        <f>SUM(E88:E94)</f>
        <v>136000</v>
      </c>
      <c r="F87" s="104">
        <f>SUM(F88:F94)</f>
        <v>62004317.800000004</v>
      </c>
      <c r="G87" s="104">
        <f>SUM(G88:G94)</f>
        <v>12597291.379999999</v>
      </c>
      <c r="H87" s="104">
        <f>SUM(H88:H94)</f>
        <v>12597291.379999999</v>
      </c>
      <c r="I87" s="93">
        <f aca="true" t="shared" si="20" ref="I87:I118">F87-G87</f>
        <v>49407026.42</v>
      </c>
    </row>
    <row r="88" spans="2:9" ht="12.75">
      <c r="B88" s="120" t="s">
        <v>389</v>
      </c>
      <c r="C88" s="119"/>
      <c r="D88" s="104">
        <v>26618423.52</v>
      </c>
      <c r="E88" s="93">
        <v>-228100</v>
      </c>
      <c r="F88" s="104">
        <f aca="true" t="shared" si="21" ref="F88:F94">D88+E88</f>
        <v>26390323.52</v>
      </c>
      <c r="G88" s="93">
        <v>6667129.53</v>
      </c>
      <c r="H88" s="93">
        <v>6667129.53</v>
      </c>
      <c r="I88" s="93">
        <f t="shared" si="20"/>
        <v>19723193.99</v>
      </c>
    </row>
    <row r="89" spans="2:9" ht="12.75">
      <c r="B89" s="120" t="s">
        <v>388</v>
      </c>
      <c r="C89" s="119"/>
      <c r="D89" s="104">
        <v>0</v>
      </c>
      <c r="E89" s="93">
        <v>136000</v>
      </c>
      <c r="F89" s="104">
        <f t="shared" si="21"/>
        <v>136000</v>
      </c>
      <c r="G89" s="93">
        <v>11305.8</v>
      </c>
      <c r="H89" s="93">
        <v>11305.8</v>
      </c>
      <c r="I89" s="93">
        <f t="shared" si="20"/>
        <v>124694.2</v>
      </c>
    </row>
    <row r="90" spans="2:9" ht="12.75">
      <c r="B90" s="120" t="s">
        <v>387</v>
      </c>
      <c r="C90" s="119"/>
      <c r="D90" s="104">
        <v>19910143.29</v>
      </c>
      <c r="E90" s="93">
        <v>0</v>
      </c>
      <c r="F90" s="104">
        <f t="shared" si="21"/>
        <v>19910143.29</v>
      </c>
      <c r="G90" s="93">
        <v>3037675.55</v>
      </c>
      <c r="H90" s="93">
        <v>3037675.55</v>
      </c>
      <c r="I90" s="93">
        <f t="shared" si="20"/>
        <v>16872467.74</v>
      </c>
    </row>
    <row r="91" spans="2:9" ht="12.75">
      <c r="B91" s="120" t="s">
        <v>386</v>
      </c>
      <c r="C91" s="119"/>
      <c r="D91" s="104">
        <v>10852373</v>
      </c>
      <c r="E91" s="93">
        <v>0</v>
      </c>
      <c r="F91" s="104">
        <f t="shared" si="21"/>
        <v>10852373</v>
      </c>
      <c r="G91" s="93">
        <v>2277393.5</v>
      </c>
      <c r="H91" s="93">
        <v>2277393.5</v>
      </c>
      <c r="I91" s="93">
        <f t="shared" si="20"/>
        <v>8574979.5</v>
      </c>
    </row>
    <row r="92" spans="2:9" ht="12.75">
      <c r="B92" s="120" t="s">
        <v>385</v>
      </c>
      <c r="C92" s="119"/>
      <c r="D92" s="104">
        <v>4351877.99</v>
      </c>
      <c r="E92" s="93">
        <v>228100</v>
      </c>
      <c r="F92" s="104">
        <f t="shared" si="21"/>
        <v>4579977.99</v>
      </c>
      <c r="G92" s="93">
        <v>603787</v>
      </c>
      <c r="H92" s="93">
        <v>603787</v>
      </c>
      <c r="I92" s="93">
        <f t="shared" si="20"/>
        <v>3976190.99</v>
      </c>
    </row>
    <row r="93" spans="2:9" ht="12.75">
      <c r="B93" s="120" t="s">
        <v>384</v>
      </c>
      <c r="C93" s="119"/>
      <c r="D93" s="104">
        <v>0</v>
      </c>
      <c r="E93" s="93">
        <v>0</v>
      </c>
      <c r="F93" s="104">
        <f t="shared" si="21"/>
        <v>0</v>
      </c>
      <c r="G93" s="93">
        <v>0</v>
      </c>
      <c r="H93" s="93">
        <v>0</v>
      </c>
      <c r="I93" s="93">
        <f t="shared" si="20"/>
        <v>0</v>
      </c>
    </row>
    <row r="94" spans="2:9" ht="12.75">
      <c r="B94" s="120" t="s">
        <v>383</v>
      </c>
      <c r="C94" s="119"/>
      <c r="D94" s="104">
        <v>135500</v>
      </c>
      <c r="E94" s="93">
        <v>0</v>
      </c>
      <c r="F94" s="104">
        <f t="shared" si="21"/>
        <v>135500</v>
      </c>
      <c r="G94" s="93">
        <v>0</v>
      </c>
      <c r="H94" s="93">
        <v>0</v>
      </c>
      <c r="I94" s="93">
        <f t="shared" si="20"/>
        <v>135500</v>
      </c>
    </row>
    <row r="95" spans="2:9" ht="12.75">
      <c r="B95" s="118" t="s">
        <v>382</v>
      </c>
      <c r="C95" s="117"/>
      <c r="D95" s="104">
        <f>SUM(D96:D104)</f>
        <v>6409807.84</v>
      </c>
      <c r="E95" s="104">
        <f>SUM(E96:E104)</f>
        <v>-796000</v>
      </c>
      <c r="F95" s="104">
        <f>SUM(F96:F104)</f>
        <v>5613807.84</v>
      </c>
      <c r="G95" s="104">
        <f>SUM(G96:G104)</f>
        <v>1645860.94</v>
      </c>
      <c r="H95" s="104">
        <f>SUM(H96:H104)</f>
        <v>1645860.94</v>
      </c>
      <c r="I95" s="93">
        <f t="shared" si="20"/>
        <v>3967946.9</v>
      </c>
    </row>
    <row r="96" spans="2:9" ht="12.75">
      <c r="B96" s="120" t="s">
        <v>381</v>
      </c>
      <c r="C96" s="119"/>
      <c r="D96" s="104">
        <v>3821587.08</v>
      </c>
      <c r="E96" s="93">
        <v>-816000</v>
      </c>
      <c r="F96" s="104">
        <f aca="true" t="shared" si="22" ref="F96:F104">D96+E96</f>
        <v>3005587.08</v>
      </c>
      <c r="G96" s="93">
        <v>717321.19</v>
      </c>
      <c r="H96" s="93">
        <v>717321.19</v>
      </c>
      <c r="I96" s="93">
        <f t="shared" si="20"/>
        <v>2288265.89</v>
      </c>
    </row>
    <row r="97" spans="2:9" ht="12.75">
      <c r="B97" s="120" t="s">
        <v>380</v>
      </c>
      <c r="C97" s="119"/>
      <c r="D97" s="104">
        <v>180139.48</v>
      </c>
      <c r="E97" s="93">
        <v>20000</v>
      </c>
      <c r="F97" s="104">
        <f t="shared" si="22"/>
        <v>200139.48</v>
      </c>
      <c r="G97" s="93">
        <v>158088.12</v>
      </c>
      <c r="H97" s="93">
        <v>158088.12</v>
      </c>
      <c r="I97" s="93">
        <f t="shared" si="20"/>
        <v>42051.360000000015</v>
      </c>
    </row>
    <row r="98" spans="2:9" ht="12.75">
      <c r="B98" s="120" t="s">
        <v>379</v>
      </c>
      <c r="C98" s="119"/>
      <c r="D98" s="104">
        <v>0</v>
      </c>
      <c r="E98" s="93">
        <v>0</v>
      </c>
      <c r="F98" s="104">
        <f t="shared" si="22"/>
        <v>0</v>
      </c>
      <c r="G98" s="93">
        <v>0</v>
      </c>
      <c r="H98" s="93">
        <v>0</v>
      </c>
      <c r="I98" s="93">
        <f t="shared" si="20"/>
        <v>0</v>
      </c>
    </row>
    <row r="99" spans="2:9" ht="12.75">
      <c r="B99" s="120" t="s">
        <v>378</v>
      </c>
      <c r="C99" s="119"/>
      <c r="D99" s="104">
        <v>414781.28</v>
      </c>
      <c r="E99" s="93">
        <v>-70000</v>
      </c>
      <c r="F99" s="104">
        <f t="shared" si="22"/>
        <v>344781.28</v>
      </c>
      <c r="G99" s="93">
        <v>39454.8</v>
      </c>
      <c r="H99" s="93">
        <v>39454.8</v>
      </c>
      <c r="I99" s="93">
        <f t="shared" si="20"/>
        <v>305326.48000000004</v>
      </c>
    </row>
    <row r="100" spans="2:9" ht="12.75">
      <c r="B100" s="120" t="s">
        <v>377</v>
      </c>
      <c r="C100" s="119"/>
      <c r="D100" s="104">
        <v>0</v>
      </c>
      <c r="E100" s="93">
        <v>0</v>
      </c>
      <c r="F100" s="104">
        <f t="shared" si="22"/>
        <v>0</v>
      </c>
      <c r="G100" s="93">
        <v>0</v>
      </c>
      <c r="H100" s="93">
        <v>0</v>
      </c>
      <c r="I100" s="93">
        <f t="shared" si="20"/>
        <v>0</v>
      </c>
    </row>
    <row r="101" spans="2:9" ht="12.75">
      <c r="B101" s="120" t="s">
        <v>376</v>
      </c>
      <c r="C101" s="119"/>
      <c r="D101" s="104">
        <v>1035600</v>
      </c>
      <c r="E101" s="93">
        <v>-64000</v>
      </c>
      <c r="F101" s="104">
        <f t="shared" si="22"/>
        <v>971600</v>
      </c>
      <c r="G101" s="93">
        <v>310229.07</v>
      </c>
      <c r="H101" s="93">
        <v>310229.07</v>
      </c>
      <c r="I101" s="93">
        <f t="shared" si="20"/>
        <v>661370.9299999999</v>
      </c>
    </row>
    <row r="102" spans="2:9" ht="12.75">
      <c r="B102" s="120" t="s">
        <v>375</v>
      </c>
      <c r="C102" s="119"/>
      <c r="D102" s="104">
        <v>487000</v>
      </c>
      <c r="E102" s="93">
        <v>4000</v>
      </c>
      <c r="F102" s="104">
        <f t="shared" si="22"/>
        <v>491000</v>
      </c>
      <c r="G102" s="93">
        <v>41848.47</v>
      </c>
      <c r="H102" s="93">
        <v>41848.47</v>
      </c>
      <c r="I102" s="93">
        <f t="shared" si="20"/>
        <v>449151.53</v>
      </c>
    </row>
    <row r="103" spans="2:9" ht="12.75">
      <c r="B103" s="120" t="s">
        <v>374</v>
      </c>
      <c r="C103" s="119"/>
      <c r="D103" s="104"/>
      <c r="E103" s="93"/>
      <c r="F103" s="104">
        <f t="shared" si="22"/>
        <v>0</v>
      </c>
      <c r="G103" s="93"/>
      <c r="H103" s="93"/>
      <c r="I103" s="93">
        <f t="shared" si="20"/>
        <v>0</v>
      </c>
    </row>
    <row r="104" spans="2:9" ht="12.75">
      <c r="B104" s="120" t="s">
        <v>373</v>
      </c>
      <c r="C104" s="119"/>
      <c r="D104" s="104">
        <v>470700</v>
      </c>
      <c r="E104" s="93">
        <v>130000</v>
      </c>
      <c r="F104" s="104">
        <f t="shared" si="22"/>
        <v>600700</v>
      </c>
      <c r="G104" s="93">
        <v>378919.29</v>
      </c>
      <c r="H104" s="93">
        <v>378919.29</v>
      </c>
      <c r="I104" s="93">
        <f t="shared" si="20"/>
        <v>221780.71000000002</v>
      </c>
    </row>
    <row r="105" spans="2:9" ht="12.75">
      <c r="B105" s="118" t="s">
        <v>372</v>
      </c>
      <c r="C105" s="117"/>
      <c r="D105" s="104">
        <f>SUM(D106:D114)</f>
        <v>12506097.36</v>
      </c>
      <c r="E105" s="104">
        <f>SUM(E106:E114)</f>
        <v>-242996.51</v>
      </c>
      <c r="F105" s="104">
        <f>SUM(F106:F114)</f>
        <v>12263100.85</v>
      </c>
      <c r="G105" s="104">
        <f>SUM(G106:G114)</f>
        <v>3095829.7399999998</v>
      </c>
      <c r="H105" s="104">
        <f>SUM(H106:H114)</f>
        <v>3095829.7399999998</v>
      </c>
      <c r="I105" s="93">
        <f t="shared" si="20"/>
        <v>9167271.11</v>
      </c>
    </row>
    <row r="106" spans="2:9" ht="12.75">
      <c r="B106" s="120" t="s">
        <v>371</v>
      </c>
      <c r="C106" s="119"/>
      <c r="D106" s="104">
        <v>2177354.6</v>
      </c>
      <c r="E106" s="93">
        <v>-220000</v>
      </c>
      <c r="F106" s="93">
        <f aca="true" t="shared" si="23" ref="F106:F114">D106+E106</f>
        <v>1957354.6</v>
      </c>
      <c r="G106" s="93">
        <v>244818.25</v>
      </c>
      <c r="H106" s="93">
        <v>244818.25</v>
      </c>
      <c r="I106" s="93">
        <f t="shared" si="20"/>
        <v>1712536.35</v>
      </c>
    </row>
    <row r="107" spans="2:9" ht="12.75">
      <c r="B107" s="120" t="s">
        <v>370</v>
      </c>
      <c r="C107" s="119"/>
      <c r="D107" s="104">
        <v>1652000</v>
      </c>
      <c r="E107" s="93">
        <v>-200000</v>
      </c>
      <c r="F107" s="93">
        <f t="shared" si="23"/>
        <v>1452000</v>
      </c>
      <c r="G107" s="93">
        <v>195235.62</v>
      </c>
      <c r="H107" s="93">
        <v>195235.62</v>
      </c>
      <c r="I107" s="93">
        <f t="shared" si="20"/>
        <v>1256764.38</v>
      </c>
    </row>
    <row r="108" spans="2:9" ht="12.75">
      <c r="B108" s="120" t="s">
        <v>369</v>
      </c>
      <c r="C108" s="119"/>
      <c r="D108" s="104">
        <v>3297000</v>
      </c>
      <c r="E108" s="93">
        <v>-170000</v>
      </c>
      <c r="F108" s="93">
        <f t="shared" si="23"/>
        <v>3127000</v>
      </c>
      <c r="G108" s="93">
        <v>503151.89</v>
      </c>
      <c r="H108" s="93">
        <v>503151.89</v>
      </c>
      <c r="I108" s="93">
        <f t="shared" si="20"/>
        <v>2623848.11</v>
      </c>
    </row>
    <row r="109" spans="2:9" ht="12.75">
      <c r="B109" s="120" t="s">
        <v>368</v>
      </c>
      <c r="C109" s="119"/>
      <c r="D109" s="104">
        <v>671000</v>
      </c>
      <c r="E109" s="93">
        <v>0</v>
      </c>
      <c r="F109" s="93">
        <f t="shared" si="23"/>
        <v>671000</v>
      </c>
      <c r="G109" s="93">
        <v>88085.55</v>
      </c>
      <c r="H109" s="93">
        <v>88085.55</v>
      </c>
      <c r="I109" s="93">
        <f t="shared" si="20"/>
        <v>582914.45</v>
      </c>
    </row>
    <row r="110" spans="2:9" ht="12.75">
      <c r="B110" s="120" t="s">
        <v>367</v>
      </c>
      <c r="C110" s="119"/>
      <c r="D110" s="104">
        <v>1987440.16</v>
      </c>
      <c r="E110" s="93">
        <v>610000</v>
      </c>
      <c r="F110" s="93">
        <f t="shared" si="23"/>
        <v>2597440.16</v>
      </c>
      <c r="G110" s="93">
        <v>1422296.49</v>
      </c>
      <c r="H110" s="93">
        <v>1422296.49</v>
      </c>
      <c r="I110" s="93">
        <f t="shared" si="20"/>
        <v>1175143.6700000002</v>
      </c>
    </row>
    <row r="111" spans="2:9" ht="12.75">
      <c r="B111" s="120" t="s">
        <v>366</v>
      </c>
      <c r="C111" s="119"/>
      <c r="D111" s="104">
        <v>591000</v>
      </c>
      <c r="E111" s="93">
        <v>200000</v>
      </c>
      <c r="F111" s="93">
        <f t="shared" si="23"/>
        <v>791000</v>
      </c>
      <c r="G111" s="93">
        <v>475293.94</v>
      </c>
      <c r="H111" s="93">
        <v>475293.94</v>
      </c>
      <c r="I111" s="93">
        <f t="shared" si="20"/>
        <v>315706.06</v>
      </c>
    </row>
    <row r="112" spans="2:9" ht="12.75">
      <c r="B112" s="120" t="s">
        <v>365</v>
      </c>
      <c r="C112" s="119"/>
      <c r="D112" s="104">
        <v>1037302.6</v>
      </c>
      <c r="E112" s="93">
        <v>-125000</v>
      </c>
      <c r="F112" s="93">
        <f t="shared" si="23"/>
        <v>912302.6</v>
      </c>
      <c r="G112" s="93">
        <v>142551.62</v>
      </c>
      <c r="H112" s="93">
        <v>142551.62</v>
      </c>
      <c r="I112" s="93">
        <f t="shared" si="20"/>
        <v>769750.98</v>
      </c>
    </row>
    <row r="113" spans="2:9" ht="12.75">
      <c r="B113" s="120" t="s">
        <v>364</v>
      </c>
      <c r="C113" s="119"/>
      <c r="D113" s="104">
        <v>950000</v>
      </c>
      <c r="E113" s="93">
        <v>-337996.51</v>
      </c>
      <c r="F113" s="93">
        <f t="shared" si="23"/>
        <v>612003.49</v>
      </c>
      <c r="G113" s="93">
        <v>18991.38</v>
      </c>
      <c r="H113" s="93">
        <v>18991.38</v>
      </c>
      <c r="I113" s="93">
        <f t="shared" si="20"/>
        <v>593012.11</v>
      </c>
    </row>
    <row r="114" spans="2:9" ht="12.75">
      <c r="B114" s="120" t="s">
        <v>363</v>
      </c>
      <c r="C114" s="119"/>
      <c r="D114" s="104">
        <v>143000</v>
      </c>
      <c r="E114" s="93">
        <v>0</v>
      </c>
      <c r="F114" s="93">
        <f t="shared" si="23"/>
        <v>143000</v>
      </c>
      <c r="G114" s="93">
        <v>5405</v>
      </c>
      <c r="H114" s="93">
        <v>5405</v>
      </c>
      <c r="I114" s="93">
        <f t="shared" si="20"/>
        <v>137595</v>
      </c>
    </row>
    <row r="115" spans="2:9" ht="25.5" customHeight="1">
      <c r="B115" s="215" t="s">
        <v>362</v>
      </c>
      <c r="C115" s="216"/>
      <c r="D115" s="104">
        <f>SUM(D116:D124)</f>
        <v>0</v>
      </c>
      <c r="E115" s="104">
        <f>SUM(E116:E124)</f>
        <v>0</v>
      </c>
      <c r="F115" s="104">
        <f>SUM(F116:F124)</f>
        <v>0</v>
      </c>
      <c r="G115" s="104">
        <f>SUM(G116:G124)</f>
        <v>0</v>
      </c>
      <c r="H115" s="104">
        <f>SUM(H116:H124)</f>
        <v>0</v>
      </c>
      <c r="I115" s="93">
        <f t="shared" si="20"/>
        <v>0</v>
      </c>
    </row>
    <row r="116" spans="2:9" ht="12.75">
      <c r="B116" s="120" t="s">
        <v>361</v>
      </c>
      <c r="C116" s="119"/>
      <c r="D116" s="104">
        <v>0</v>
      </c>
      <c r="E116" s="93">
        <v>0</v>
      </c>
      <c r="F116" s="93">
        <f aca="true" t="shared" si="24" ref="F116:F124">D116+E116</f>
        <v>0</v>
      </c>
      <c r="G116" s="93">
        <v>0</v>
      </c>
      <c r="H116" s="93">
        <v>0</v>
      </c>
      <c r="I116" s="93">
        <f t="shared" si="20"/>
        <v>0</v>
      </c>
    </row>
    <row r="117" spans="2:9" ht="12.75">
      <c r="B117" s="120" t="s">
        <v>360</v>
      </c>
      <c r="C117" s="119"/>
      <c r="D117" s="104">
        <v>0</v>
      </c>
      <c r="E117" s="93">
        <v>0</v>
      </c>
      <c r="F117" s="93">
        <f t="shared" si="24"/>
        <v>0</v>
      </c>
      <c r="G117" s="93">
        <v>0</v>
      </c>
      <c r="H117" s="93">
        <v>0</v>
      </c>
      <c r="I117" s="93">
        <f t="shared" si="20"/>
        <v>0</v>
      </c>
    </row>
    <row r="118" spans="2:9" ht="12.75">
      <c r="B118" s="120" t="s">
        <v>359</v>
      </c>
      <c r="C118" s="119"/>
      <c r="D118" s="104">
        <v>0</v>
      </c>
      <c r="E118" s="93">
        <v>0</v>
      </c>
      <c r="F118" s="93">
        <f t="shared" si="24"/>
        <v>0</v>
      </c>
      <c r="G118" s="93">
        <v>0</v>
      </c>
      <c r="H118" s="93">
        <v>0</v>
      </c>
      <c r="I118" s="93">
        <f t="shared" si="20"/>
        <v>0</v>
      </c>
    </row>
    <row r="119" spans="2:9" ht="12.75">
      <c r="B119" s="120" t="s">
        <v>358</v>
      </c>
      <c r="C119" s="119"/>
      <c r="D119" s="104">
        <v>0</v>
      </c>
      <c r="E119" s="93">
        <v>0</v>
      </c>
      <c r="F119" s="93">
        <f t="shared" si="24"/>
        <v>0</v>
      </c>
      <c r="G119" s="93">
        <v>0</v>
      </c>
      <c r="H119" s="93">
        <v>0</v>
      </c>
      <c r="I119" s="93">
        <f aca="true" t="shared" si="25" ref="I119:I150">F119-G119</f>
        <v>0</v>
      </c>
    </row>
    <row r="120" spans="2:9" ht="12.75">
      <c r="B120" s="120" t="s">
        <v>357</v>
      </c>
      <c r="C120" s="119"/>
      <c r="D120" s="104">
        <v>0</v>
      </c>
      <c r="E120" s="93">
        <v>0</v>
      </c>
      <c r="F120" s="93">
        <f t="shared" si="24"/>
        <v>0</v>
      </c>
      <c r="G120" s="93">
        <v>0</v>
      </c>
      <c r="H120" s="93">
        <v>0</v>
      </c>
      <c r="I120" s="93">
        <f t="shared" si="25"/>
        <v>0</v>
      </c>
    </row>
    <row r="121" spans="2:9" ht="12.75">
      <c r="B121" s="120" t="s">
        <v>356</v>
      </c>
      <c r="C121" s="119"/>
      <c r="D121" s="104">
        <v>0</v>
      </c>
      <c r="E121" s="93">
        <v>0</v>
      </c>
      <c r="F121" s="93">
        <f t="shared" si="24"/>
        <v>0</v>
      </c>
      <c r="G121" s="93">
        <v>0</v>
      </c>
      <c r="H121" s="93">
        <v>0</v>
      </c>
      <c r="I121" s="93">
        <f t="shared" si="25"/>
        <v>0</v>
      </c>
    </row>
    <row r="122" spans="2:9" ht="12.75">
      <c r="B122" s="120" t="s">
        <v>355</v>
      </c>
      <c r="C122" s="119"/>
      <c r="D122" s="104">
        <v>0</v>
      </c>
      <c r="E122" s="93">
        <v>0</v>
      </c>
      <c r="F122" s="93">
        <f t="shared" si="24"/>
        <v>0</v>
      </c>
      <c r="G122" s="93">
        <v>0</v>
      </c>
      <c r="H122" s="93">
        <v>0</v>
      </c>
      <c r="I122" s="93">
        <f t="shared" si="25"/>
        <v>0</v>
      </c>
    </row>
    <row r="123" spans="2:9" ht="12.75">
      <c r="B123" s="120" t="s">
        <v>354</v>
      </c>
      <c r="C123" s="119"/>
      <c r="D123" s="104">
        <v>0</v>
      </c>
      <c r="E123" s="93">
        <v>0</v>
      </c>
      <c r="F123" s="93">
        <f t="shared" si="24"/>
        <v>0</v>
      </c>
      <c r="G123" s="93">
        <v>0</v>
      </c>
      <c r="H123" s="93">
        <v>0</v>
      </c>
      <c r="I123" s="93">
        <f t="shared" si="25"/>
        <v>0</v>
      </c>
    </row>
    <row r="124" spans="2:9" ht="12.75">
      <c r="B124" s="120" t="s">
        <v>353</v>
      </c>
      <c r="C124" s="119"/>
      <c r="D124" s="104">
        <v>0</v>
      </c>
      <c r="E124" s="93">
        <v>0</v>
      </c>
      <c r="F124" s="93">
        <f t="shared" si="24"/>
        <v>0</v>
      </c>
      <c r="G124" s="93">
        <v>0</v>
      </c>
      <c r="H124" s="93">
        <v>0</v>
      </c>
      <c r="I124" s="93">
        <f t="shared" si="25"/>
        <v>0</v>
      </c>
    </row>
    <row r="125" spans="2:9" ht="12.75">
      <c r="B125" s="118" t="s">
        <v>352</v>
      </c>
      <c r="C125" s="117"/>
      <c r="D125" s="104">
        <f>SUM(D126:D134)</f>
        <v>0</v>
      </c>
      <c r="E125" s="104">
        <f>SUM(E126:E134)</f>
        <v>302996.51</v>
      </c>
      <c r="F125" s="104">
        <f>SUM(F126:F134)</f>
        <v>302996.51</v>
      </c>
      <c r="G125" s="104">
        <f>SUM(G126:G134)</f>
        <v>293820.41000000003</v>
      </c>
      <c r="H125" s="104">
        <f>SUM(H126:H134)</f>
        <v>293820.41000000003</v>
      </c>
      <c r="I125" s="93">
        <f t="shared" si="25"/>
        <v>9176.099999999977</v>
      </c>
    </row>
    <row r="126" spans="2:9" ht="12.75">
      <c r="B126" s="120" t="s">
        <v>351</v>
      </c>
      <c r="C126" s="119"/>
      <c r="D126" s="104">
        <v>0</v>
      </c>
      <c r="E126" s="93">
        <v>0</v>
      </c>
      <c r="F126" s="93">
        <f aca="true" t="shared" si="26" ref="F126:F134">D126+E126</f>
        <v>0</v>
      </c>
      <c r="G126" s="93">
        <v>0</v>
      </c>
      <c r="H126" s="93">
        <v>0</v>
      </c>
      <c r="I126" s="93">
        <f t="shared" si="25"/>
        <v>0</v>
      </c>
    </row>
    <row r="127" spans="2:9" ht="12.75">
      <c r="B127" s="120" t="s">
        <v>350</v>
      </c>
      <c r="C127" s="119"/>
      <c r="D127" s="104">
        <v>0</v>
      </c>
      <c r="E127" s="93">
        <v>14176.51</v>
      </c>
      <c r="F127" s="93">
        <f t="shared" si="26"/>
        <v>14176.51</v>
      </c>
      <c r="G127" s="93">
        <v>14176.51</v>
      </c>
      <c r="H127" s="93">
        <v>14176.51</v>
      </c>
      <c r="I127" s="93">
        <f t="shared" si="25"/>
        <v>0</v>
      </c>
    </row>
    <row r="128" spans="2:9" ht="12.75">
      <c r="B128" s="120" t="s">
        <v>349</v>
      </c>
      <c r="C128" s="119"/>
      <c r="D128" s="104">
        <v>0</v>
      </c>
      <c r="E128" s="104">
        <v>0</v>
      </c>
      <c r="F128" s="93">
        <f t="shared" si="26"/>
        <v>0</v>
      </c>
      <c r="G128" s="93">
        <v>0</v>
      </c>
      <c r="H128" s="93">
        <v>0</v>
      </c>
      <c r="I128" s="93">
        <f t="shared" si="25"/>
        <v>0</v>
      </c>
    </row>
    <row r="129" spans="2:9" ht="12.75">
      <c r="B129" s="120" t="s">
        <v>348</v>
      </c>
      <c r="C129" s="119"/>
      <c r="D129" s="104">
        <v>0</v>
      </c>
      <c r="E129" s="104">
        <v>0</v>
      </c>
      <c r="F129" s="93">
        <f t="shared" si="26"/>
        <v>0</v>
      </c>
      <c r="G129" s="93">
        <v>0</v>
      </c>
      <c r="H129" s="93">
        <v>0</v>
      </c>
      <c r="I129" s="93">
        <f t="shared" si="25"/>
        <v>0</v>
      </c>
    </row>
    <row r="130" spans="2:9" ht="12.75">
      <c r="B130" s="120" t="s">
        <v>347</v>
      </c>
      <c r="C130" s="119"/>
      <c r="D130" s="104">
        <v>0</v>
      </c>
      <c r="E130" s="104">
        <v>0</v>
      </c>
      <c r="F130" s="93">
        <f t="shared" si="26"/>
        <v>0</v>
      </c>
      <c r="G130" s="93">
        <v>0</v>
      </c>
      <c r="H130" s="93">
        <v>0</v>
      </c>
      <c r="I130" s="93">
        <f t="shared" si="25"/>
        <v>0</v>
      </c>
    </row>
    <row r="131" spans="2:9" ht="12.75">
      <c r="B131" s="120" t="s">
        <v>346</v>
      </c>
      <c r="C131" s="119"/>
      <c r="D131" s="104">
        <v>0</v>
      </c>
      <c r="E131" s="93">
        <v>288820</v>
      </c>
      <c r="F131" s="93">
        <f t="shared" si="26"/>
        <v>288820</v>
      </c>
      <c r="G131" s="93">
        <v>279643.9</v>
      </c>
      <c r="H131" s="93">
        <v>279643.9</v>
      </c>
      <c r="I131" s="93">
        <f t="shared" si="25"/>
        <v>9176.099999999977</v>
      </c>
    </row>
    <row r="132" spans="2:9" ht="12.75">
      <c r="B132" s="120" t="s">
        <v>345</v>
      </c>
      <c r="C132" s="119"/>
      <c r="D132" s="104">
        <v>0</v>
      </c>
      <c r="E132" s="104">
        <v>0</v>
      </c>
      <c r="F132" s="93">
        <f t="shared" si="26"/>
        <v>0</v>
      </c>
      <c r="G132" s="93">
        <v>0</v>
      </c>
      <c r="H132" s="93">
        <v>0</v>
      </c>
      <c r="I132" s="93">
        <f t="shared" si="25"/>
        <v>0</v>
      </c>
    </row>
    <row r="133" spans="2:9" ht="12.75">
      <c r="B133" s="120" t="s">
        <v>344</v>
      </c>
      <c r="C133" s="119"/>
      <c r="D133" s="104">
        <v>0</v>
      </c>
      <c r="E133" s="104">
        <v>0</v>
      </c>
      <c r="F133" s="93">
        <f t="shared" si="26"/>
        <v>0</v>
      </c>
      <c r="G133" s="93">
        <v>0</v>
      </c>
      <c r="H133" s="93">
        <v>0</v>
      </c>
      <c r="I133" s="93">
        <f t="shared" si="25"/>
        <v>0</v>
      </c>
    </row>
    <row r="134" spans="2:9" ht="12.75">
      <c r="B134" s="120" t="s">
        <v>343</v>
      </c>
      <c r="C134" s="119"/>
      <c r="D134" s="104">
        <v>0</v>
      </c>
      <c r="E134" s="104">
        <v>0</v>
      </c>
      <c r="F134" s="93">
        <f t="shared" si="26"/>
        <v>0</v>
      </c>
      <c r="G134" s="93">
        <v>0</v>
      </c>
      <c r="H134" s="93">
        <v>0</v>
      </c>
      <c r="I134" s="93">
        <f t="shared" si="25"/>
        <v>0</v>
      </c>
    </row>
    <row r="135" spans="2:9" ht="12.75">
      <c r="B135" s="118" t="s">
        <v>342</v>
      </c>
      <c r="C135" s="117"/>
      <c r="D135" s="104">
        <f>SUM(D136:D138)</f>
        <v>0</v>
      </c>
      <c r="E135" s="104">
        <f>SUM(E136:E138)</f>
        <v>0</v>
      </c>
      <c r="F135" s="104">
        <f>SUM(F136:F138)</f>
        <v>0</v>
      </c>
      <c r="G135" s="104">
        <f>SUM(G136:G138)</f>
        <v>0</v>
      </c>
      <c r="H135" s="104">
        <f>SUM(H136:H138)</f>
        <v>0</v>
      </c>
      <c r="I135" s="93">
        <f t="shared" si="25"/>
        <v>0</v>
      </c>
    </row>
    <row r="136" spans="2:9" ht="12.75">
      <c r="B136" s="120" t="s">
        <v>341</v>
      </c>
      <c r="C136" s="119"/>
      <c r="D136" s="104">
        <v>0</v>
      </c>
      <c r="E136" s="93">
        <v>0</v>
      </c>
      <c r="F136" s="93">
        <f>D136+E136</f>
        <v>0</v>
      </c>
      <c r="G136" s="93">
        <v>0</v>
      </c>
      <c r="H136" s="93">
        <v>0</v>
      </c>
      <c r="I136" s="93">
        <f t="shared" si="25"/>
        <v>0</v>
      </c>
    </row>
    <row r="137" spans="2:9" ht="12.75">
      <c r="B137" s="120" t="s">
        <v>340</v>
      </c>
      <c r="C137" s="119"/>
      <c r="D137" s="104">
        <v>0</v>
      </c>
      <c r="E137" s="93">
        <v>0</v>
      </c>
      <c r="F137" s="93">
        <f>D137+E137</f>
        <v>0</v>
      </c>
      <c r="G137" s="93">
        <v>0</v>
      </c>
      <c r="H137" s="93">
        <v>0</v>
      </c>
      <c r="I137" s="93">
        <f t="shared" si="25"/>
        <v>0</v>
      </c>
    </row>
    <row r="138" spans="2:9" ht="12.75">
      <c r="B138" s="120" t="s">
        <v>339</v>
      </c>
      <c r="C138" s="119"/>
      <c r="D138" s="104">
        <v>0</v>
      </c>
      <c r="E138" s="93">
        <v>0</v>
      </c>
      <c r="F138" s="93">
        <f>D138+E138</f>
        <v>0</v>
      </c>
      <c r="G138" s="93">
        <v>0</v>
      </c>
      <c r="H138" s="93">
        <v>0</v>
      </c>
      <c r="I138" s="93">
        <f t="shared" si="25"/>
        <v>0</v>
      </c>
    </row>
    <row r="139" spans="2:9" ht="12.75">
      <c r="B139" s="118" t="s">
        <v>338</v>
      </c>
      <c r="C139" s="117"/>
      <c r="D139" s="104">
        <v>0</v>
      </c>
      <c r="E139" s="104">
        <v>0</v>
      </c>
      <c r="F139" s="104">
        <f>F140+F141+F142+F143+F144+F146+F147</f>
        <v>0</v>
      </c>
      <c r="G139" s="104">
        <v>0</v>
      </c>
      <c r="H139" s="104">
        <v>0</v>
      </c>
      <c r="I139" s="93">
        <f t="shared" si="25"/>
        <v>0</v>
      </c>
    </row>
    <row r="140" spans="2:9" ht="12.75">
      <c r="B140" s="120" t="s">
        <v>337</v>
      </c>
      <c r="C140" s="119"/>
      <c r="D140" s="104">
        <v>0</v>
      </c>
      <c r="E140" s="93">
        <v>0</v>
      </c>
      <c r="F140" s="93">
        <f aca="true" t="shared" si="27" ref="F140:F147">D140+E140</f>
        <v>0</v>
      </c>
      <c r="G140" s="93">
        <v>0</v>
      </c>
      <c r="H140" s="93">
        <v>0</v>
      </c>
      <c r="I140" s="93">
        <f t="shared" si="25"/>
        <v>0</v>
      </c>
    </row>
    <row r="141" spans="2:9" ht="12.75">
      <c r="B141" s="120" t="s">
        <v>336</v>
      </c>
      <c r="C141" s="119"/>
      <c r="D141" s="104">
        <v>0</v>
      </c>
      <c r="E141" s="93">
        <v>0</v>
      </c>
      <c r="F141" s="93">
        <f t="shared" si="27"/>
        <v>0</v>
      </c>
      <c r="G141" s="93">
        <v>0</v>
      </c>
      <c r="H141" s="93">
        <v>0</v>
      </c>
      <c r="I141" s="93">
        <f t="shared" si="25"/>
        <v>0</v>
      </c>
    </row>
    <row r="142" spans="2:9" ht="12.75">
      <c r="B142" s="120" t="s">
        <v>335</v>
      </c>
      <c r="C142" s="119"/>
      <c r="D142" s="104">
        <v>0</v>
      </c>
      <c r="E142" s="93">
        <v>0</v>
      </c>
      <c r="F142" s="93">
        <f t="shared" si="27"/>
        <v>0</v>
      </c>
      <c r="G142" s="93">
        <v>0</v>
      </c>
      <c r="H142" s="93">
        <v>0</v>
      </c>
      <c r="I142" s="93">
        <f t="shared" si="25"/>
        <v>0</v>
      </c>
    </row>
    <row r="143" spans="2:9" ht="12.75">
      <c r="B143" s="120" t="s">
        <v>334</v>
      </c>
      <c r="C143" s="119"/>
      <c r="D143" s="104">
        <v>0</v>
      </c>
      <c r="E143" s="93">
        <v>0</v>
      </c>
      <c r="F143" s="93">
        <f t="shared" si="27"/>
        <v>0</v>
      </c>
      <c r="G143" s="93">
        <v>0</v>
      </c>
      <c r="H143" s="93">
        <v>0</v>
      </c>
      <c r="I143" s="93">
        <f t="shared" si="25"/>
        <v>0</v>
      </c>
    </row>
    <row r="144" spans="2:9" ht="12.75">
      <c r="B144" s="120" t="s">
        <v>333</v>
      </c>
      <c r="C144" s="119"/>
      <c r="D144" s="104">
        <v>0</v>
      </c>
      <c r="E144" s="93">
        <v>0</v>
      </c>
      <c r="F144" s="93">
        <f t="shared" si="27"/>
        <v>0</v>
      </c>
      <c r="G144" s="93">
        <v>0</v>
      </c>
      <c r="H144" s="93">
        <v>0</v>
      </c>
      <c r="I144" s="93">
        <f t="shared" si="25"/>
        <v>0</v>
      </c>
    </row>
    <row r="145" spans="2:9" ht="12.75">
      <c r="B145" s="120" t="s">
        <v>332</v>
      </c>
      <c r="C145" s="119"/>
      <c r="D145" s="104">
        <v>0</v>
      </c>
      <c r="E145" s="93">
        <v>0</v>
      </c>
      <c r="F145" s="93">
        <f t="shared" si="27"/>
        <v>0</v>
      </c>
      <c r="G145" s="93">
        <v>0</v>
      </c>
      <c r="H145" s="93">
        <v>0</v>
      </c>
      <c r="I145" s="93">
        <f t="shared" si="25"/>
        <v>0</v>
      </c>
    </row>
    <row r="146" spans="2:9" ht="12.75">
      <c r="B146" s="120" t="s">
        <v>331</v>
      </c>
      <c r="C146" s="119"/>
      <c r="D146" s="104">
        <v>0</v>
      </c>
      <c r="E146" s="93">
        <v>0</v>
      </c>
      <c r="F146" s="93">
        <f t="shared" si="27"/>
        <v>0</v>
      </c>
      <c r="G146" s="93">
        <v>0</v>
      </c>
      <c r="H146" s="93">
        <v>0</v>
      </c>
      <c r="I146" s="93">
        <f t="shared" si="25"/>
        <v>0</v>
      </c>
    </row>
    <row r="147" spans="2:9" ht="12.75">
      <c r="B147" s="120" t="s">
        <v>330</v>
      </c>
      <c r="C147" s="119"/>
      <c r="D147" s="104">
        <v>0</v>
      </c>
      <c r="E147" s="93">
        <v>0</v>
      </c>
      <c r="F147" s="93">
        <f t="shared" si="27"/>
        <v>0</v>
      </c>
      <c r="G147" s="93">
        <v>0</v>
      </c>
      <c r="H147" s="93">
        <v>0</v>
      </c>
      <c r="I147" s="93">
        <f t="shared" si="25"/>
        <v>0</v>
      </c>
    </row>
    <row r="148" spans="2:9" ht="12.75">
      <c r="B148" s="118" t="s">
        <v>329</v>
      </c>
      <c r="C148" s="117"/>
      <c r="D148" s="104">
        <v>0</v>
      </c>
      <c r="E148" s="104">
        <v>0</v>
      </c>
      <c r="F148" s="104">
        <f>SUM(F149:F151)</f>
        <v>0</v>
      </c>
      <c r="G148" s="104">
        <v>0</v>
      </c>
      <c r="H148" s="104">
        <v>0</v>
      </c>
      <c r="I148" s="93">
        <f t="shared" si="25"/>
        <v>0</v>
      </c>
    </row>
    <row r="149" spans="2:9" ht="12.75">
      <c r="B149" s="120" t="s">
        <v>328</v>
      </c>
      <c r="C149" s="119"/>
      <c r="D149" s="104">
        <v>0</v>
      </c>
      <c r="E149" s="93">
        <v>0</v>
      </c>
      <c r="F149" s="93">
        <f>D149+E149</f>
        <v>0</v>
      </c>
      <c r="G149" s="93">
        <v>0</v>
      </c>
      <c r="H149" s="93">
        <v>0</v>
      </c>
      <c r="I149" s="93">
        <f t="shared" si="25"/>
        <v>0</v>
      </c>
    </row>
    <row r="150" spans="2:9" ht="12.75">
      <c r="B150" s="120" t="s">
        <v>327</v>
      </c>
      <c r="C150" s="119"/>
      <c r="D150" s="104">
        <v>0</v>
      </c>
      <c r="E150" s="93">
        <v>0</v>
      </c>
      <c r="F150" s="93">
        <f>D150+E150</f>
        <v>0</v>
      </c>
      <c r="G150" s="93">
        <v>0</v>
      </c>
      <c r="H150" s="93">
        <v>0</v>
      </c>
      <c r="I150" s="93">
        <f t="shared" si="25"/>
        <v>0</v>
      </c>
    </row>
    <row r="151" spans="2:9" ht="12.75">
      <c r="B151" s="120" t="s">
        <v>326</v>
      </c>
      <c r="C151" s="119"/>
      <c r="D151" s="104">
        <v>0</v>
      </c>
      <c r="E151" s="93">
        <v>0</v>
      </c>
      <c r="F151" s="93">
        <f>D151+E151</f>
        <v>0</v>
      </c>
      <c r="G151" s="93">
        <v>0</v>
      </c>
      <c r="H151" s="93">
        <v>0</v>
      </c>
      <c r="I151" s="93">
        <f aca="true" t="shared" si="28" ref="I151:I159">F151-G151</f>
        <v>0</v>
      </c>
    </row>
    <row r="152" spans="2:9" ht="12.75">
      <c r="B152" s="118" t="s">
        <v>325</v>
      </c>
      <c r="C152" s="117"/>
      <c r="D152" s="104">
        <f>SUM(D153:D159)</f>
        <v>0</v>
      </c>
      <c r="E152" s="104">
        <f>SUM(E153:E159)</f>
        <v>600000</v>
      </c>
      <c r="F152" s="104">
        <f>SUM(F153:F159)</f>
        <v>600000</v>
      </c>
      <c r="G152" s="104">
        <f>SUM(G153:G159)</f>
        <v>558106.2</v>
      </c>
      <c r="H152" s="104">
        <f>SUM(H153:H159)</f>
        <v>558106.2</v>
      </c>
      <c r="I152" s="93">
        <f t="shared" si="28"/>
        <v>41893.80000000005</v>
      </c>
    </row>
    <row r="153" spans="2:9" ht="12.75">
      <c r="B153" s="120" t="s">
        <v>324</v>
      </c>
      <c r="C153" s="119"/>
      <c r="D153" s="104">
        <v>0</v>
      </c>
      <c r="E153" s="93">
        <v>0</v>
      </c>
      <c r="F153" s="93">
        <f aca="true" t="shared" si="29" ref="F153:F159">D153+E153</f>
        <v>0</v>
      </c>
      <c r="G153" s="93">
        <v>0</v>
      </c>
      <c r="H153" s="93">
        <v>0</v>
      </c>
      <c r="I153" s="93">
        <f t="shared" si="28"/>
        <v>0</v>
      </c>
    </row>
    <row r="154" spans="2:9" ht="12.75">
      <c r="B154" s="120" t="s">
        <v>323</v>
      </c>
      <c r="C154" s="119"/>
      <c r="D154" s="104">
        <v>0</v>
      </c>
      <c r="E154" s="93">
        <v>0</v>
      </c>
      <c r="F154" s="93">
        <f t="shared" si="29"/>
        <v>0</v>
      </c>
      <c r="G154" s="93">
        <v>0</v>
      </c>
      <c r="H154" s="93">
        <v>0</v>
      </c>
      <c r="I154" s="93">
        <f t="shared" si="28"/>
        <v>0</v>
      </c>
    </row>
    <row r="155" spans="2:9" ht="12.75">
      <c r="B155" s="120" t="s">
        <v>322</v>
      </c>
      <c r="C155" s="119"/>
      <c r="D155" s="104">
        <v>0</v>
      </c>
      <c r="E155" s="93">
        <v>0</v>
      </c>
      <c r="F155" s="93">
        <f t="shared" si="29"/>
        <v>0</v>
      </c>
      <c r="G155" s="93">
        <v>0</v>
      </c>
      <c r="H155" s="93">
        <v>0</v>
      </c>
      <c r="I155" s="93">
        <f t="shared" si="28"/>
        <v>0</v>
      </c>
    </row>
    <row r="156" spans="2:9" ht="12.75">
      <c r="B156" s="120" t="s">
        <v>321</v>
      </c>
      <c r="C156" s="119"/>
      <c r="D156" s="104">
        <v>0</v>
      </c>
      <c r="E156" s="93">
        <v>0</v>
      </c>
      <c r="F156" s="93">
        <f t="shared" si="29"/>
        <v>0</v>
      </c>
      <c r="G156" s="93">
        <v>0</v>
      </c>
      <c r="H156" s="93">
        <v>0</v>
      </c>
      <c r="I156" s="93">
        <f t="shared" si="28"/>
        <v>0</v>
      </c>
    </row>
    <row r="157" spans="2:9" ht="12.75">
      <c r="B157" s="120" t="s">
        <v>320</v>
      </c>
      <c r="C157" s="119"/>
      <c r="D157" s="104">
        <v>0</v>
      </c>
      <c r="E157" s="93">
        <v>0</v>
      </c>
      <c r="F157" s="93">
        <f t="shared" si="29"/>
        <v>0</v>
      </c>
      <c r="G157" s="93">
        <v>0</v>
      </c>
      <c r="H157" s="93">
        <v>0</v>
      </c>
      <c r="I157" s="93">
        <f t="shared" si="28"/>
        <v>0</v>
      </c>
    </row>
    <row r="158" spans="2:9" ht="12.75">
      <c r="B158" s="120" t="s">
        <v>319</v>
      </c>
      <c r="C158" s="119"/>
      <c r="D158" s="104">
        <v>0</v>
      </c>
      <c r="E158" s="93">
        <v>0</v>
      </c>
      <c r="F158" s="93">
        <f t="shared" si="29"/>
        <v>0</v>
      </c>
      <c r="G158" s="93">
        <v>0</v>
      </c>
      <c r="H158" s="93">
        <v>0</v>
      </c>
      <c r="I158" s="93">
        <f t="shared" si="28"/>
        <v>0</v>
      </c>
    </row>
    <row r="159" spans="2:9" ht="12.75">
      <c r="B159" s="120" t="s">
        <v>318</v>
      </c>
      <c r="C159" s="119"/>
      <c r="D159" s="104">
        <v>0</v>
      </c>
      <c r="E159" s="93">
        <v>600000</v>
      </c>
      <c r="F159" s="93">
        <f t="shared" si="29"/>
        <v>600000</v>
      </c>
      <c r="G159" s="93">
        <v>558106.2</v>
      </c>
      <c r="H159" s="93">
        <v>558106.2</v>
      </c>
      <c r="I159" s="93">
        <f t="shared" si="28"/>
        <v>41893.80000000005</v>
      </c>
    </row>
    <row r="160" spans="2:9" ht="12.75">
      <c r="B160" s="118"/>
      <c r="C160" s="117"/>
      <c r="D160" s="104"/>
      <c r="E160" s="93"/>
      <c r="F160" s="93"/>
      <c r="G160" s="93"/>
      <c r="H160" s="93"/>
      <c r="I160" s="93"/>
    </row>
    <row r="161" spans="2:9" ht="12.75">
      <c r="B161" s="116" t="s">
        <v>317</v>
      </c>
      <c r="C161" s="115"/>
      <c r="D161" s="114">
        <f aca="true" t="shared" si="30" ref="D161:I161">D11+D86</f>
        <v>136140372</v>
      </c>
      <c r="E161" s="114">
        <f t="shared" si="30"/>
        <v>5.820766091346741E-11</v>
      </c>
      <c r="F161" s="114">
        <f t="shared" si="30"/>
        <v>136140372.00000003</v>
      </c>
      <c r="G161" s="114">
        <f t="shared" si="30"/>
        <v>29414126.869999997</v>
      </c>
      <c r="H161" s="114">
        <f t="shared" si="30"/>
        <v>29414126.869999997</v>
      </c>
      <c r="I161" s="114">
        <f t="shared" si="30"/>
        <v>106726245.13</v>
      </c>
    </row>
    <row r="162" spans="2:9" ht="13.5" thickBot="1">
      <c r="B162" s="113"/>
      <c r="C162" s="112"/>
      <c r="D162" s="111"/>
      <c r="E162" s="89"/>
      <c r="F162" s="89"/>
      <c r="G162" s="89"/>
      <c r="H162" s="89"/>
      <c r="I162" s="89"/>
    </row>
    <row r="165" ht="12.75">
      <c r="G165" s="69"/>
    </row>
  </sheetData>
  <sheetProtection/>
  <mergeCells count="13">
    <mergeCell ref="B115:C115"/>
    <mergeCell ref="B8:C10"/>
    <mergeCell ref="I8:I10"/>
    <mergeCell ref="D8:H9"/>
    <mergeCell ref="B3:I3"/>
    <mergeCell ref="B40:C40"/>
    <mergeCell ref="B50:C50"/>
    <mergeCell ref="B64:C64"/>
    <mergeCell ref="B2:I2"/>
    <mergeCell ref="B4:I4"/>
    <mergeCell ref="B5:I5"/>
    <mergeCell ref="B6:I6"/>
    <mergeCell ref="B7:I7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scale="55" r:id="rId2"/>
  <rowBreaks count="1" manualBreakCount="1">
    <brk id="85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22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I35" sqref="I35:I36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222" t="s">
        <v>123</v>
      </c>
      <c r="C2" s="223"/>
      <c r="D2" s="223"/>
      <c r="E2" s="223"/>
      <c r="F2" s="223"/>
      <c r="G2" s="223"/>
      <c r="H2" s="224"/>
    </row>
    <row r="3" spans="2:8" ht="12.75">
      <c r="B3" s="225" t="s">
        <v>398</v>
      </c>
      <c r="C3" s="226"/>
      <c r="D3" s="226"/>
      <c r="E3" s="226"/>
      <c r="F3" s="226"/>
      <c r="G3" s="226"/>
      <c r="H3" s="227"/>
    </row>
    <row r="4" spans="2:8" ht="12.75">
      <c r="B4" s="225" t="s">
        <v>415</v>
      </c>
      <c r="C4" s="226"/>
      <c r="D4" s="226"/>
      <c r="E4" s="226"/>
      <c r="F4" s="226"/>
      <c r="G4" s="226"/>
      <c r="H4" s="227"/>
    </row>
    <row r="5" spans="2:8" ht="12.75">
      <c r="B5" s="225" t="s">
        <v>174</v>
      </c>
      <c r="C5" s="226"/>
      <c r="D5" s="226"/>
      <c r="E5" s="226"/>
      <c r="F5" s="226"/>
      <c r="G5" s="226"/>
      <c r="H5" s="227"/>
    </row>
    <row r="6" spans="2:8" ht="13.5" thickBot="1">
      <c r="B6" s="228" t="s">
        <v>120</v>
      </c>
      <c r="C6" s="229"/>
      <c r="D6" s="229"/>
      <c r="E6" s="229"/>
      <c r="F6" s="229"/>
      <c r="G6" s="229"/>
      <c r="H6" s="230"/>
    </row>
    <row r="7" spans="2:8" ht="13.5" thickBot="1">
      <c r="B7" s="217" t="s">
        <v>119</v>
      </c>
      <c r="C7" s="219" t="s">
        <v>396</v>
      </c>
      <c r="D7" s="220"/>
      <c r="E7" s="220"/>
      <c r="F7" s="220"/>
      <c r="G7" s="221"/>
      <c r="H7" s="217" t="s">
        <v>395</v>
      </c>
    </row>
    <row r="8" spans="2:8" ht="26.25" thickBot="1">
      <c r="B8" s="218"/>
      <c r="C8" s="140" t="s">
        <v>246</v>
      </c>
      <c r="D8" s="140" t="s">
        <v>312</v>
      </c>
      <c r="E8" s="140" t="s">
        <v>311</v>
      </c>
      <c r="F8" s="140" t="s">
        <v>216</v>
      </c>
      <c r="G8" s="140" t="s">
        <v>214</v>
      </c>
      <c r="H8" s="218"/>
    </row>
    <row r="9" spans="2:8" ht="12.75">
      <c r="B9" s="132" t="s">
        <v>414</v>
      </c>
      <c r="C9" s="139">
        <f aca="true" t="shared" si="0" ref="C9:H9">SUM(C10:C20)</f>
        <v>55356149</v>
      </c>
      <c r="D9" s="139">
        <f t="shared" si="0"/>
        <v>0</v>
      </c>
      <c r="E9" s="139">
        <f t="shared" si="0"/>
        <v>55356149</v>
      </c>
      <c r="F9" s="139">
        <f t="shared" si="0"/>
        <v>11223218.200000001</v>
      </c>
      <c r="G9" s="139">
        <f t="shared" si="0"/>
        <v>11223218.200000001</v>
      </c>
      <c r="H9" s="139">
        <f t="shared" si="0"/>
        <v>44132930.80000001</v>
      </c>
    </row>
    <row r="10" spans="2:8" ht="12.75" customHeight="1">
      <c r="B10" s="134" t="s">
        <v>407</v>
      </c>
      <c r="C10" s="135">
        <v>11624002.88</v>
      </c>
      <c r="D10" s="135">
        <v>-310778.09</v>
      </c>
      <c r="E10" s="135">
        <f aca="true" t="shared" si="1" ref="E10:E20">C10+D10</f>
        <v>11313224.790000001</v>
      </c>
      <c r="F10" s="135">
        <v>1320497.87</v>
      </c>
      <c r="G10" s="135">
        <v>1320497.87</v>
      </c>
      <c r="H10" s="93">
        <f aca="true" t="shared" si="2" ref="H10:H20">E10-F10</f>
        <v>9992726.920000002</v>
      </c>
    </row>
    <row r="11" spans="2:8" ht="12.75">
      <c r="B11" s="134" t="s">
        <v>404</v>
      </c>
      <c r="C11" s="7">
        <v>10522369.38</v>
      </c>
      <c r="D11" s="7">
        <v>0</v>
      </c>
      <c r="E11" s="7">
        <f t="shared" si="1"/>
        <v>10522369.38</v>
      </c>
      <c r="F11" s="7">
        <v>2478879.61</v>
      </c>
      <c r="G11" s="7">
        <v>2478879.61</v>
      </c>
      <c r="H11" s="93">
        <f t="shared" si="2"/>
        <v>8043489.770000001</v>
      </c>
    </row>
    <row r="12" spans="2:8" ht="12.75">
      <c r="B12" s="134" t="s">
        <v>403</v>
      </c>
      <c r="C12" s="7">
        <v>9597015.7</v>
      </c>
      <c r="D12" s="7">
        <v>0</v>
      </c>
      <c r="E12" s="7">
        <f t="shared" si="1"/>
        <v>9597015.7</v>
      </c>
      <c r="F12" s="7">
        <v>2245045.91</v>
      </c>
      <c r="G12" s="7">
        <v>2245045.91</v>
      </c>
      <c r="H12" s="93">
        <f t="shared" si="2"/>
        <v>7351969.789999999</v>
      </c>
    </row>
    <row r="13" spans="2:8" ht="12.75">
      <c r="B13" s="134" t="s">
        <v>401</v>
      </c>
      <c r="C13" s="7">
        <v>6728414.94</v>
      </c>
      <c r="D13" s="7">
        <v>310778.09</v>
      </c>
      <c r="E13" s="7">
        <f t="shared" si="1"/>
        <v>7039193.03</v>
      </c>
      <c r="F13" s="7">
        <v>1632737.25</v>
      </c>
      <c r="G13" s="7">
        <v>1632737.25</v>
      </c>
      <c r="H13" s="93">
        <f t="shared" si="2"/>
        <v>5406455.78</v>
      </c>
    </row>
    <row r="14" spans="2:8" ht="12.75">
      <c r="B14" s="134" t="s">
        <v>413</v>
      </c>
      <c r="C14" s="7">
        <v>3341742.61</v>
      </c>
      <c r="D14" s="7">
        <v>0</v>
      </c>
      <c r="E14" s="7">
        <f t="shared" si="1"/>
        <v>3341742.61</v>
      </c>
      <c r="F14" s="7">
        <v>1130363.81</v>
      </c>
      <c r="G14" s="7">
        <v>1130363.81</v>
      </c>
      <c r="H14" s="93">
        <f t="shared" si="2"/>
        <v>2211378.8</v>
      </c>
    </row>
    <row r="15" spans="2:8" ht="12.75">
      <c r="B15" s="134" t="s">
        <v>412</v>
      </c>
      <c r="C15" s="7">
        <v>3338281.44</v>
      </c>
      <c r="D15" s="7">
        <v>0</v>
      </c>
      <c r="E15" s="7">
        <f t="shared" si="1"/>
        <v>3338281.44</v>
      </c>
      <c r="F15" s="7">
        <v>743659.86</v>
      </c>
      <c r="G15" s="7">
        <v>743659.86</v>
      </c>
      <c r="H15" s="93">
        <f t="shared" si="2"/>
        <v>2594621.58</v>
      </c>
    </row>
    <row r="16" spans="2:8" ht="12.75">
      <c r="B16" s="134" t="s">
        <v>411</v>
      </c>
      <c r="C16" s="7">
        <v>1522520.38</v>
      </c>
      <c r="D16" s="7">
        <v>0</v>
      </c>
      <c r="E16" s="7">
        <f t="shared" si="1"/>
        <v>1522520.38</v>
      </c>
      <c r="F16" s="7">
        <v>292653.67</v>
      </c>
      <c r="G16" s="7">
        <v>292653.67</v>
      </c>
      <c r="H16" s="93">
        <f t="shared" si="2"/>
        <v>1229866.71</v>
      </c>
    </row>
    <row r="17" spans="2:8" ht="12.75">
      <c r="B17" s="134" t="s">
        <v>410</v>
      </c>
      <c r="C17" s="7">
        <v>4491811.99</v>
      </c>
      <c r="D17" s="7">
        <v>0</v>
      </c>
      <c r="E17" s="7">
        <f t="shared" si="1"/>
        <v>4491811.99</v>
      </c>
      <c r="F17" s="7">
        <v>481467.46</v>
      </c>
      <c r="G17" s="7">
        <v>481467.46</v>
      </c>
      <c r="H17" s="93">
        <f t="shared" si="2"/>
        <v>4010344.5300000003</v>
      </c>
    </row>
    <row r="18" spans="2:8" ht="12.75">
      <c r="B18" s="133" t="s">
        <v>400</v>
      </c>
      <c r="C18" s="7">
        <v>1867605.39</v>
      </c>
      <c r="D18" s="7">
        <v>0</v>
      </c>
      <c r="E18" s="7">
        <f t="shared" si="1"/>
        <v>1867605.39</v>
      </c>
      <c r="F18" s="7">
        <v>432754.18</v>
      </c>
      <c r="G18" s="7">
        <v>432754.18</v>
      </c>
      <c r="H18" s="7">
        <f t="shared" si="2"/>
        <v>1434851.21</v>
      </c>
    </row>
    <row r="19" spans="2:8" ht="12.75">
      <c r="B19" s="133" t="s">
        <v>409</v>
      </c>
      <c r="C19" s="7">
        <v>2222384.29</v>
      </c>
      <c r="D19" s="7">
        <v>0</v>
      </c>
      <c r="E19" s="7">
        <f t="shared" si="1"/>
        <v>2222384.29</v>
      </c>
      <c r="F19" s="7">
        <v>461530.82</v>
      </c>
      <c r="G19" s="7">
        <v>461530.82</v>
      </c>
      <c r="H19" s="7">
        <f t="shared" si="2"/>
        <v>1760853.47</v>
      </c>
    </row>
    <row r="20" spans="2:8" ht="12.75">
      <c r="B20" s="133" t="s">
        <v>399</v>
      </c>
      <c r="C20" s="7">
        <v>100000</v>
      </c>
      <c r="D20" s="7">
        <v>0</v>
      </c>
      <c r="E20" s="7">
        <f t="shared" si="1"/>
        <v>100000</v>
      </c>
      <c r="F20" s="7">
        <v>3627.76</v>
      </c>
      <c r="G20" s="7">
        <v>3627.76</v>
      </c>
      <c r="H20" s="7">
        <f t="shared" si="2"/>
        <v>96372.24</v>
      </c>
    </row>
    <row r="21" spans="2:8" s="136" customFormat="1" ht="12.75">
      <c r="B21" s="138" t="s">
        <v>408</v>
      </c>
      <c r="C21" s="137">
        <f>SUM(C22:C29)</f>
        <v>80784223.00000001</v>
      </c>
      <c r="D21" s="137">
        <f>SUM(D22:D30)</f>
        <v>0</v>
      </c>
      <c r="E21" s="137">
        <f>SUM(E22:E30)</f>
        <v>80784223.00000001</v>
      </c>
      <c r="F21" s="137">
        <f>SUM(F22:F30)</f>
        <v>18190908.67</v>
      </c>
      <c r="G21" s="137">
        <f>SUM(G22:G30)</f>
        <v>18190908.67</v>
      </c>
      <c r="H21" s="137">
        <f>SUM(H22:H30)</f>
        <v>62593314.330000006</v>
      </c>
    </row>
    <row r="22" spans="2:8" ht="12.75">
      <c r="B22" s="134" t="s">
        <v>407</v>
      </c>
      <c r="C22" s="135">
        <v>47546001.28</v>
      </c>
      <c r="D22" s="135">
        <v>-1091600</v>
      </c>
      <c r="E22" s="135">
        <f aca="true" t="shared" si="3" ref="E22:E30">C22+D22</f>
        <v>46454401.28</v>
      </c>
      <c r="F22" s="135">
        <v>10143537.72</v>
      </c>
      <c r="G22" s="135">
        <v>10143537.72</v>
      </c>
      <c r="H22" s="93">
        <f aca="true" t="shared" si="4" ref="H22:H30">E22-F22</f>
        <v>36310863.56</v>
      </c>
    </row>
    <row r="23" spans="2:8" ht="12.75">
      <c r="B23" s="134" t="s">
        <v>406</v>
      </c>
      <c r="C23" s="135">
        <v>12794413.88</v>
      </c>
      <c r="D23" s="135">
        <v>0</v>
      </c>
      <c r="E23" s="135">
        <f t="shared" si="3"/>
        <v>12794413.88</v>
      </c>
      <c r="F23" s="135">
        <v>2729815.09</v>
      </c>
      <c r="G23" s="135">
        <v>2729815.09</v>
      </c>
      <c r="H23" s="93">
        <f t="shared" si="4"/>
        <v>10064598.790000001</v>
      </c>
    </row>
    <row r="24" spans="2:8" ht="12.75">
      <c r="B24" s="134" t="s">
        <v>405</v>
      </c>
      <c r="C24" s="135">
        <v>17299151.05</v>
      </c>
      <c r="D24" s="135">
        <v>0</v>
      </c>
      <c r="E24" s="135">
        <f t="shared" si="3"/>
        <v>17299151.05</v>
      </c>
      <c r="F24" s="135">
        <v>3723841.36</v>
      </c>
      <c r="G24" s="135">
        <v>3723841.36</v>
      </c>
      <c r="H24" s="93">
        <f t="shared" si="4"/>
        <v>13575309.690000001</v>
      </c>
    </row>
    <row r="25" spans="2:8" ht="12.75">
      <c r="B25" s="134" t="s">
        <v>404</v>
      </c>
      <c r="C25" s="135">
        <v>0</v>
      </c>
      <c r="D25" s="135">
        <v>187300</v>
      </c>
      <c r="E25" s="135">
        <f t="shared" si="3"/>
        <v>187300</v>
      </c>
      <c r="F25" s="135">
        <v>187061.61</v>
      </c>
      <c r="G25" s="135">
        <v>187061.61</v>
      </c>
      <c r="H25" s="93">
        <f t="shared" si="4"/>
        <v>238.39000000001397</v>
      </c>
    </row>
    <row r="26" spans="2:8" ht="12.75">
      <c r="B26" s="134" t="s">
        <v>403</v>
      </c>
      <c r="C26" s="7">
        <v>0</v>
      </c>
      <c r="D26" s="7">
        <v>83000</v>
      </c>
      <c r="E26" s="7">
        <f t="shared" si="3"/>
        <v>83000</v>
      </c>
      <c r="F26" s="7">
        <v>82380.6</v>
      </c>
      <c r="G26" s="7">
        <v>82380.6</v>
      </c>
      <c r="H26" s="93">
        <f t="shared" si="4"/>
        <v>619.3999999999942</v>
      </c>
    </row>
    <row r="27" spans="2:8" ht="12.75">
      <c r="B27" s="134" t="s">
        <v>402</v>
      </c>
      <c r="C27" s="7">
        <v>3144656.79</v>
      </c>
      <c r="D27" s="7">
        <v>0</v>
      </c>
      <c r="E27" s="7">
        <f t="shared" si="3"/>
        <v>3144656.79</v>
      </c>
      <c r="F27" s="7">
        <v>594775.91</v>
      </c>
      <c r="G27" s="7">
        <v>594775.91</v>
      </c>
      <c r="H27" s="93">
        <f t="shared" si="4"/>
        <v>2549880.88</v>
      </c>
    </row>
    <row r="28" spans="2:8" ht="12.75">
      <c r="B28" s="134" t="s">
        <v>401</v>
      </c>
      <c r="C28" s="7">
        <v>0</v>
      </c>
      <c r="D28" s="7">
        <v>181300</v>
      </c>
      <c r="E28" s="7">
        <f t="shared" si="3"/>
        <v>181300</v>
      </c>
      <c r="F28" s="7">
        <v>171390.18</v>
      </c>
      <c r="G28" s="7">
        <v>171390.18</v>
      </c>
      <c r="H28" s="93">
        <f t="shared" si="4"/>
        <v>9909.820000000007</v>
      </c>
    </row>
    <row r="29" spans="2:8" ht="12.75">
      <c r="B29" s="134" t="s">
        <v>400</v>
      </c>
      <c r="C29" s="7">
        <v>0</v>
      </c>
      <c r="D29" s="7">
        <v>40000</v>
      </c>
      <c r="E29" s="7">
        <f t="shared" si="3"/>
        <v>40000</v>
      </c>
      <c r="F29" s="7">
        <v>0</v>
      </c>
      <c r="G29" s="7">
        <v>0</v>
      </c>
      <c r="H29" s="93">
        <f t="shared" si="4"/>
        <v>40000</v>
      </c>
    </row>
    <row r="30" spans="2:8" ht="12.75">
      <c r="B30" s="133" t="s">
        <v>399</v>
      </c>
      <c r="C30" s="7">
        <v>0</v>
      </c>
      <c r="D30" s="7">
        <v>600000</v>
      </c>
      <c r="E30" s="7">
        <f t="shared" si="3"/>
        <v>600000</v>
      </c>
      <c r="F30" s="7">
        <v>558106.2</v>
      </c>
      <c r="G30" s="7">
        <v>558106.2</v>
      </c>
      <c r="H30" s="93">
        <f t="shared" si="4"/>
        <v>41893.80000000005</v>
      </c>
    </row>
    <row r="31" spans="2:8" ht="12.75">
      <c r="B31" s="133"/>
      <c r="C31" s="7"/>
      <c r="D31" s="7"/>
      <c r="E31" s="7"/>
      <c r="F31" s="7"/>
      <c r="G31" s="7"/>
      <c r="H31" s="93"/>
    </row>
    <row r="32" spans="2:8" ht="12.75">
      <c r="B32" s="132" t="s">
        <v>317</v>
      </c>
      <c r="C32" s="16">
        <f aca="true" t="shared" si="5" ref="C32:H32">C9+C21</f>
        <v>136140372</v>
      </c>
      <c r="D32" s="16">
        <f t="shared" si="5"/>
        <v>0</v>
      </c>
      <c r="E32" s="16">
        <f t="shared" si="5"/>
        <v>136140372</v>
      </c>
      <c r="F32" s="16">
        <f t="shared" si="5"/>
        <v>29414126.870000005</v>
      </c>
      <c r="G32" s="16">
        <f t="shared" si="5"/>
        <v>29414126.870000005</v>
      </c>
      <c r="H32" s="16">
        <f t="shared" si="5"/>
        <v>106726245.13000003</v>
      </c>
    </row>
    <row r="33" spans="2:8" ht="13.5" thickBot="1">
      <c r="B33" s="131"/>
      <c r="C33" s="3"/>
      <c r="D33" s="3"/>
      <c r="E33" s="3"/>
      <c r="F33" s="3"/>
      <c r="G33" s="3"/>
      <c r="H33" s="3"/>
    </row>
    <row r="35" ht="12.75"/>
    <row r="36" ht="12.75">
      <c r="I36" s="69"/>
    </row>
    <row r="37" ht="12.75"/>
    <row r="38" ht="12.75"/>
    <row r="39" ht="12.75"/>
    <row r="40" ht="12.75"/>
    <row r="41" ht="12.75"/>
    <row r="42" ht="12.75"/>
    <row r="43" ht="12.75"/>
    <row r="44" ht="12.75"/>
    <row r="45" ht="12.75"/>
    <row r="322" spans="2:8" ht="12.75">
      <c r="B322" s="130"/>
      <c r="C322" s="130"/>
      <c r="D322" s="130"/>
      <c r="E322" s="130"/>
      <c r="F322" s="130"/>
      <c r="G322" s="130"/>
      <c r="H322" s="13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6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7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22" sqref="A22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65" t="s">
        <v>124</v>
      </c>
      <c r="B2" s="166"/>
      <c r="C2" s="166"/>
      <c r="D2" s="166"/>
      <c r="E2" s="166"/>
      <c r="F2" s="166"/>
      <c r="G2" s="212"/>
    </row>
    <row r="3" spans="1:7" ht="12.75">
      <c r="A3" s="174" t="s">
        <v>123</v>
      </c>
      <c r="B3" s="175"/>
      <c r="C3" s="175"/>
      <c r="D3" s="175"/>
      <c r="E3" s="175"/>
      <c r="F3" s="175"/>
      <c r="G3" s="213"/>
    </row>
    <row r="4" spans="1:7" ht="12.75">
      <c r="A4" s="174" t="s">
        <v>398</v>
      </c>
      <c r="B4" s="175"/>
      <c r="C4" s="175"/>
      <c r="D4" s="175"/>
      <c r="E4" s="175"/>
      <c r="F4" s="175"/>
      <c r="G4" s="213"/>
    </row>
    <row r="5" spans="1:7" ht="12.75">
      <c r="A5" s="174" t="s">
        <v>450</v>
      </c>
      <c r="B5" s="175"/>
      <c r="C5" s="175"/>
      <c r="D5" s="175"/>
      <c r="E5" s="175"/>
      <c r="F5" s="175"/>
      <c r="G5" s="213"/>
    </row>
    <row r="6" spans="1:7" ht="12.75">
      <c r="A6" s="174" t="s">
        <v>174</v>
      </c>
      <c r="B6" s="175"/>
      <c r="C6" s="175"/>
      <c r="D6" s="175"/>
      <c r="E6" s="175"/>
      <c r="F6" s="175"/>
      <c r="G6" s="213"/>
    </row>
    <row r="7" spans="1:7" ht="13.5" thickBot="1">
      <c r="A7" s="199" t="s">
        <v>120</v>
      </c>
      <c r="B7" s="200"/>
      <c r="C7" s="200"/>
      <c r="D7" s="200"/>
      <c r="E7" s="200"/>
      <c r="F7" s="200"/>
      <c r="G7" s="214"/>
    </row>
    <row r="8" spans="1:7" ht="15.75" customHeight="1">
      <c r="A8" s="165" t="s">
        <v>119</v>
      </c>
      <c r="B8" s="232" t="s">
        <v>396</v>
      </c>
      <c r="C8" s="233"/>
      <c r="D8" s="233"/>
      <c r="E8" s="233"/>
      <c r="F8" s="234"/>
      <c r="G8" s="204" t="s">
        <v>395</v>
      </c>
    </row>
    <row r="9" spans="1:7" ht="15.75" customHeight="1" thickBot="1">
      <c r="A9" s="174"/>
      <c r="B9" s="171"/>
      <c r="C9" s="172"/>
      <c r="D9" s="172"/>
      <c r="E9" s="172"/>
      <c r="F9" s="173"/>
      <c r="G9" s="231"/>
    </row>
    <row r="10" spans="1:7" ht="26.25" thickBot="1">
      <c r="A10" s="199"/>
      <c r="B10" s="149" t="s">
        <v>246</v>
      </c>
      <c r="C10" s="85" t="s">
        <v>394</v>
      </c>
      <c r="D10" s="85" t="s">
        <v>393</v>
      </c>
      <c r="E10" s="85" t="s">
        <v>216</v>
      </c>
      <c r="F10" s="85" t="s">
        <v>214</v>
      </c>
      <c r="G10" s="205"/>
    </row>
    <row r="11" spans="1:7" ht="12.75">
      <c r="A11" s="148"/>
      <c r="B11" s="147"/>
      <c r="C11" s="147"/>
      <c r="D11" s="147"/>
      <c r="E11" s="147"/>
      <c r="F11" s="147"/>
      <c r="G11" s="147"/>
    </row>
    <row r="12" spans="1:7" ht="12.75">
      <c r="A12" s="143" t="s">
        <v>449</v>
      </c>
      <c r="B12" s="57">
        <f aca="true" t="shared" si="0" ref="B12:G12">B13+B23+B32+B43</f>
        <v>55356149</v>
      </c>
      <c r="C12" s="57">
        <f t="shared" si="0"/>
        <v>0</v>
      </c>
      <c r="D12" s="57">
        <f t="shared" si="0"/>
        <v>55356149</v>
      </c>
      <c r="E12" s="57">
        <f t="shared" si="0"/>
        <v>11223218.2</v>
      </c>
      <c r="F12" s="57">
        <f t="shared" si="0"/>
        <v>11223218.2</v>
      </c>
      <c r="G12" s="57">
        <f t="shared" si="0"/>
        <v>44132930.800000004</v>
      </c>
    </row>
    <row r="13" spans="1:7" ht="12.75">
      <c r="A13" s="143" t="s">
        <v>447</v>
      </c>
      <c r="B13" s="57">
        <f>SUM(B14:B21)</f>
        <v>0</v>
      </c>
      <c r="C13" s="57">
        <f>SUM(C14:C21)</f>
        <v>0</v>
      </c>
      <c r="D13" s="57">
        <f>SUM(D14:D21)</f>
        <v>0</v>
      </c>
      <c r="E13" s="57">
        <f>SUM(E14:E21)</f>
        <v>0</v>
      </c>
      <c r="F13" s="57">
        <f>SUM(F14:F21)</f>
        <v>0</v>
      </c>
      <c r="G13" s="57">
        <f aca="true" t="shared" si="1" ref="G13:G21">D13-E13</f>
        <v>0</v>
      </c>
    </row>
    <row r="14" spans="1:7" ht="12.75">
      <c r="A14" s="145" t="s">
        <v>446</v>
      </c>
      <c r="B14" s="60">
        <v>0</v>
      </c>
      <c r="C14" s="60">
        <v>0</v>
      </c>
      <c r="D14" s="60">
        <f aca="true" t="shared" si="2" ref="D14:D21">B14+C14</f>
        <v>0</v>
      </c>
      <c r="E14" s="60">
        <v>0</v>
      </c>
      <c r="F14" s="60">
        <v>0</v>
      </c>
      <c r="G14" s="60">
        <f t="shared" si="1"/>
        <v>0</v>
      </c>
    </row>
    <row r="15" spans="1:7" ht="12.75">
      <c r="A15" s="145" t="s">
        <v>445</v>
      </c>
      <c r="B15" s="60">
        <v>0</v>
      </c>
      <c r="C15" s="60">
        <v>0</v>
      </c>
      <c r="D15" s="60">
        <f t="shared" si="2"/>
        <v>0</v>
      </c>
      <c r="E15" s="60">
        <v>0</v>
      </c>
      <c r="F15" s="60">
        <v>0</v>
      </c>
      <c r="G15" s="60">
        <f t="shared" si="1"/>
        <v>0</v>
      </c>
    </row>
    <row r="16" spans="1:7" ht="12.75">
      <c r="A16" s="145" t="s">
        <v>444</v>
      </c>
      <c r="B16" s="60">
        <v>0</v>
      </c>
      <c r="C16" s="60">
        <v>0</v>
      </c>
      <c r="D16" s="60">
        <f t="shared" si="2"/>
        <v>0</v>
      </c>
      <c r="E16" s="60">
        <v>0</v>
      </c>
      <c r="F16" s="60">
        <v>0</v>
      </c>
      <c r="G16" s="60">
        <f t="shared" si="1"/>
        <v>0</v>
      </c>
    </row>
    <row r="17" spans="1:7" ht="12.75">
      <c r="A17" s="145" t="s">
        <v>443</v>
      </c>
      <c r="B17" s="60">
        <v>0</v>
      </c>
      <c r="C17" s="60">
        <v>0</v>
      </c>
      <c r="D17" s="60">
        <f t="shared" si="2"/>
        <v>0</v>
      </c>
      <c r="E17" s="60">
        <v>0</v>
      </c>
      <c r="F17" s="60">
        <v>0</v>
      </c>
      <c r="G17" s="60">
        <f t="shared" si="1"/>
        <v>0</v>
      </c>
    </row>
    <row r="18" spans="1:7" ht="12.75">
      <c r="A18" s="145" t="s">
        <v>442</v>
      </c>
      <c r="B18" s="60">
        <v>0</v>
      </c>
      <c r="C18" s="60">
        <v>0</v>
      </c>
      <c r="D18" s="60">
        <f t="shared" si="2"/>
        <v>0</v>
      </c>
      <c r="E18" s="60">
        <v>0</v>
      </c>
      <c r="F18" s="60">
        <v>0</v>
      </c>
      <c r="G18" s="60">
        <f t="shared" si="1"/>
        <v>0</v>
      </c>
    </row>
    <row r="19" spans="1:7" ht="12.75">
      <c r="A19" s="145" t="s">
        <v>441</v>
      </c>
      <c r="B19" s="60">
        <v>0</v>
      </c>
      <c r="C19" s="60">
        <v>0</v>
      </c>
      <c r="D19" s="60">
        <f t="shared" si="2"/>
        <v>0</v>
      </c>
      <c r="E19" s="60">
        <v>0</v>
      </c>
      <c r="F19" s="60">
        <v>0</v>
      </c>
      <c r="G19" s="60">
        <f t="shared" si="1"/>
        <v>0</v>
      </c>
    </row>
    <row r="20" spans="1:7" ht="12.75">
      <c r="A20" s="145" t="s">
        <v>440</v>
      </c>
      <c r="B20" s="60">
        <v>0</v>
      </c>
      <c r="C20" s="60">
        <v>0</v>
      </c>
      <c r="D20" s="60">
        <f t="shared" si="2"/>
        <v>0</v>
      </c>
      <c r="E20" s="60">
        <v>0</v>
      </c>
      <c r="F20" s="60">
        <v>0</v>
      </c>
      <c r="G20" s="60">
        <f t="shared" si="1"/>
        <v>0</v>
      </c>
    </row>
    <row r="21" spans="1:7" ht="12.75">
      <c r="A21" s="145" t="s">
        <v>439</v>
      </c>
      <c r="B21" s="60">
        <v>0</v>
      </c>
      <c r="C21" s="60">
        <v>0</v>
      </c>
      <c r="D21" s="60">
        <f t="shared" si="2"/>
        <v>0</v>
      </c>
      <c r="E21" s="60">
        <v>0</v>
      </c>
      <c r="F21" s="60">
        <v>0</v>
      </c>
      <c r="G21" s="60">
        <f t="shared" si="1"/>
        <v>0</v>
      </c>
    </row>
    <row r="22" spans="1:7" ht="12.75">
      <c r="A22" s="144"/>
      <c r="B22" s="60"/>
      <c r="C22" s="60"/>
      <c r="D22" s="60"/>
      <c r="E22" s="60"/>
      <c r="F22" s="60"/>
      <c r="G22" s="60"/>
    </row>
    <row r="23" spans="1:7" ht="12.75">
      <c r="A23" s="143" t="s">
        <v>438</v>
      </c>
      <c r="B23" s="57">
        <f>SUM(B24:B30)</f>
        <v>55256149</v>
      </c>
      <c r="C23" s="57">
        <f>SUM(C24:C30)</f>
        <v>0</v>
      </c>
      <c r="D23" s="57">
        <f>SUM(D24:D30)</f>
        <v>55256149</v>
      </c>
      <c r="E23" s="57">
        <f>SUM(E24:E30)</f>
        <v>11219590.44</v>
      </c>
      <c r="F23" s="57">
        <f>SUM(F24:F30)</f>
        <v>11219590.44</v>
      </c>
      <c r="G23" s="57">
        <f aca="true" t="shared" si="3" ref="G23:G30">D23-E23</f>
        <v>44036558.56</v>
      </c>
    </row>
    <row r="24" spans="1:7" ht="12.75">
      <c r="A24" s="145" t="s">
        <v>437</v>
      </c>
      <c r="B24" s="60">
        <v>0</v>
      </c>
      <c r="C24" s="60">
        <v>0</v>
      </c>
      <c r="D24" s="60">
        <f aca="true" t="shared" si="4" ref="D24:D30">B24+C24</f>
        <v>0</v>
      </c>
      <c r="E24" s="60">
        <v>0</v>
      </c>
      <c r="F24" s="60">
        <v>0</v>
      </c>
      <c r="G24" s="60">
        <f t="shared" si="3"/>
        <v>0</v>
      </c>
    </row>
    <row r="25" spans="1:7" ht="12.75">
      <c r="A25" s="145" t="s">
        <v>436</v>
      </c>
      <c r="B25" s="60">
        <v>0</v>
      </c>
      <c r="C25" s="60">
        <v>0</v>
      </c>
      <c r="D25" s="60">
        <f t="shared" si="4"/>
        <v>0</v>
      </c>
      <c r="E25" s="60">
        <v>0</v>
      </c>
      <c r="F25" s="60">
        <v>0</v>
      </c>
      <c r="G25" s="60">
        <f t="shared" si="3"/>
        <v>0</v>
      </c>
    </row>
    <row r="26" spans="1:7" ht="12.75">
      <c r="A26" s="145" t="s">
        <v>435</v>
      </c>
      <c r="B26" s="60">
        <v>0</v>
      </c>
      <c r="C26" s="60">
        <v>0</v>
      </c>
      <c r="D26" s="60">
        <f t="shared" si="4"/>
        <v>0</v>
      </c>
      <c r="E26" s="60">
        <v>0</v>
      </c>
      <c r="F26" s="60">
        <v>0</v>
      </c>
      <c r="G26" s="60">
        <f t="shared" si="3"/>
        <v>0</v>
      </c>
    </row>
    <row r="27" spans="1:7" ht="12.75">
      <c r="A27" s="145" t="s">
        <v>434</v>
      </c>
      <c r="B27" s="60">
        <v>0</v>
      </c>
      <c r="C27" s="60">
        <v>0</v>
      </c>
      <c r="D27" s="60">
        <f t="shared" si="4"/>
        <v>0</v>
      </c>
      <c r="E27" s="60">
        <v>0</v>
      </c>
      <c r="F27" s="60">
        <v>0</v>
      </c>
      <c r="G27" s="60">
        <f t="shared" si="3"/>
        <v>0</v>
      </c>
    </row>
    <row r="28" spans="1:7" ht="12.75">
      <c r="A28" s="145" t="s">
        <v>433</v>
      </c>
      <c r="B28" s="60">
        <v>55256149</v>
      </c>
      <c r="C28" s="60">
        <v>0</v>
      </c>
      <c r="D28" s="60">
        <f t="shared" si="4"/>
        <v>55256149</v>
      </c>
      <c r="E28" s="60">
        <v>11219590.44</v>
      </c>
      <c r="F28" s="60">
        <v>11219590.44</v>
      </c>
      <c r="G28" s="60">
        <f t="shared" si="3"/>
        <v>44036558.56</v>
      </c>
    </row>
    <row r="29" spans="1:7" ht="12.75">
      <c r="A29" s="145" t="s">
        <v>432</v>
      </c>
      <c r="B29" s="60">
        <v>0</v>
      </c>
      <c r="C29" s="60">
        <v>0</v>
      </c>
      <c r="D29" s="60">
        <f t="shared" si="4"/>
        <v>0</v>
      </c>
      <c r="E29" s="60">
        <v>0</v>
      </c>
      <c r="F29" s="60">
        <v>0</v>
      </c>
      <c r="G29" s="60">
        <f t="shared" si="3"/>
        <v>0</v>
      </c>
    </row>
    <row r="30" spans="1:7" ht="12.75">
      <c r="A30" s="145" t="s">
        <v>431</v>
      </c>
      <c r="B30" s="60">
        <v>0</v>
      </c>
      <c r="C30" s="60">
        <v>0</v>
      </c>
      <c r="D30" s="60">
        <f t="shared" si="4"/>
        <v>0</v>
      </c>
      <c r="E30" s="60">
        <v>0</v>
      </c>
      <c r="F30" s="60">
        <v>0</v>
      </c>
      <c r="G30" s="60">
        <f t="shared" si="3"/>
        <v>0</v>
      </c>
    </row>
    <row r="31" spans="1:7" ht="12.75">
      <c r="A31" s="144"/>
      <c r="B31" s="60"/>
      <c r="C31" s="60"/>
      <c r="D31" s="60"/>
      <c r="E31" s="60"/>
      <c r="F31" s="60"/>
      <c r="G31" s="60"/>
    </row>
    <row r="32" spans="1:7" ht="12.75">
      <c r="A32" s="143" t="s">
        <v>430</v>
      </c>
      <c r="B32" s="57">
        <f>SUM(B33:B41)</f>
        <v>0</v>
      </c>
      <c r="C32" s="57">
        <f>SUM(C33:C41)</f>
        <v>0</v>
      </c>
      <c r="D32" s="57">
        <f>SUM(D33:D41)</f>
        <v>0</v>
      </c>
      <c r="E32" s="57">
        <f>SUM(E33:E41)</f>
        <v>0</v>
      </c>
      <c r="F32" s="57">
        <f>SUM(F33:F41)</f>
        <v>0</v>
      </c>
      <c r="G32" s="57">
        <f aca="true" t="shared" si="5" ref="G32:G41">D32-E32</f>
        <v>0</v>
      </c>
    </row>
    <row r="33" spans="1:7" ht="12.75">
      <c r="A33" s="145" t="s">
        <v>429</v>
      </c>
      <c r="B33" s="60">
        <v>0</v>
      </c>
      <c r="C33" s="60">
        <v>0</v>
      </c>
      <c r="D33" s="60">
        <f aca="true" t="shared" si="6" ref="D33:D41">B33+C33</f>
        <v>0</v>
      </c>
      <c r="E33" s="60">
        <v>0</v>
      </c>
      <c r="F33" s="60">
        <v>0</v>
      </c>
      <c r="G33" s="60">
        <f t="shared" si="5"/>
        <v>0</v>
      </c>
    </row>
    <row r="34" spans="1:7" ht="12.75">
      <c r="A34" s="145" t="s">
        <v>428</v>
      </c>
      <c r="B34" s="60">
        <v>0</v>
      </c>
      <c r="C34" s="60">
        <v>0</v>
      </c>
      <c r="D34" s="60">
        <f t="shared" si="6"/>
        <v>0</v>
      </c>
      <c r="E34" s="60">
        <v>0</v>
      </c>
      <c r="F34" s="60">
        <v>0</v>
      </c>
      <c r="G34" s="60">
        <f t="shared" si="5"/>
        <v>0</v>
      </c>
    </row>
    <row r="35" spans="1:7" ht="12.75">
      <c r="A35" s="145" t="s">
        <v>427</v>
      </c>
      <c r="B35" s="60">
        <v>0</v>
      </c>
      <c r="C35" s="60">
        <v>0</v>
      </c>
      <c r="D35" s="60">
        <f t="shared" si="6"/>
        <v>0</v>
      </c>
      <c r="E35" s="60">
        <v>0</v>
      </c>
      <c r="F35" s="60">
        <v>0</v>
      </c>
      <c r="G35" s="60">
        <f t="shared" si="5"/>
        <v>0</v>
      </c>
    </row>
    <row r="36" spans="1:7" ht="12.75">
      <c r="A36" s="145" t="s">
        <v>426</v>
      </c>
      <c r="B36" s="60">
        <v>0</v>
      </c>
      <c r="C36" s="60">
        <v>0</v>
      </c>
      <c r="D36" s="60">
        <f t="shared" si="6"/>
        <v>0</v>
      </c>
      <c r="E36" s="60">
        <v>0</v>
      </c>
      <c r="F36" s="60">
        <v>0</v>
      </c>
      <c r="G36" s="60">
        <f t="shared" si="5"/>
        <v>0</v>
      </c>
    </row>
    <row r="37" spans="1:7" ht="12.75">
      <c r="A37" s="145" t="s">
        <v>425</v>
      </c>
      <c r="B37" s="60">
        <v>0</v>
      </c>
      <c r="C37" s="60">
        <v>0</v>
      </c>
      <c r="D37" s="60">
        <f t="shared" si="6"/>
        <v>0</v>
      </c>
      <c r="E37" s="60">
        <v>0</v>
      </c>
      <c r="F37" s="60">
        <v>0</v>
      </c>
      <c r="G37" s="60">
        <f t="shared" si="5"/>
        <v>0</v>
      </c>
    </row>
    <row r="38" spans="1:7" ht="12.75">
      <c r="A38" s="145" t="s">
        <v>424</v>
      </c>
      <c r="B38" s="60">
        <v>0</v>
      </c>
      <c r="C38" s="60">
        <v>0</v>
      </c>
      <c r="D38" s="60">
        <f t="shared" si="6"/>
        <v>0</v>
      </c>
      <c r="E38" s="60">
        <v>0</v>
      </c>
      <c r="F38" s="60">
        <v>0</v>
      </c>
      <c r="G38" s="60">
        <f t="shared" si="5"/>
        <v>0</v>
      </c>
    </row>
    <row r="39" spans="1:7" ht="12.75">
      <c r="A39" s="145" t="s">
        <v>423</v>
      </c>
      <c r="B39" s="60">
        <v>0</v>
      </c>
      <c r="C39" s="60">
        <v>0</v>
      </c>
      <c r="D39" s="60">
        <f t="shared" si="6"/>
        <v>0</v>
      </c>
      <c r="E39" s="60">
        <v>0</v>
      </c>
      <c r="F39" s="60">
        <v>0</v>
      </c>
      <c r="G39" s="60">
        <f t="shared" si="5"/>
        <v>0</v>
      </c>
    </row>
    <row r="40" spans="1:7" ht="12.75">
      <c r="A40" s="145" t="s">
        <v>422</v>
      </c>
      <c r="B40" s="60">
        <v>0</v>
      </c>
      <c r="C40" s="60">
        <v>0</v>
      </c>
      <c r="D40" s="60">
        <f t="shared" si="6"/>
        <v>0</v>
      </c>
      <c r="E40" s="60">
        <v>0</v>
      </c>
      <c r="F40" s="60">
        <v>0</v>
      </c>
      <c r="G40" s="60">
        <f t="shared" si="5"/>
        <v>0</v>
      </c>
    </row>
    <row r="41" spans="1:7" ht="12.75">
      <c r="A41" s="145" t="s">
        <v>421</v>
      </c>
      <c r="B41" s="60">
        <v>0</v>
      </c>
      <c r="C41" s="60">
        <v>0</v>
      </c>
      <c r="D41" s="60">
        <f t="shared" si="6"/>
        <v>0</v>
      </c>
      <c r="E41" s="60">
        <v>0</v>
      </c>
      <c r="F41" s="60">
        <v>0</v>
      </c>
      <c r="G41" s="60">
        <f t="shared" si="5"/>
        <v>0</v>
      </c>
    </row>
    <row r="42" spans="1:7" ht="12.75">
      <c r="A42" s="144"/>
      <c r="B42" s="60"/>
      <c r="C42" s="60"/>
      <c r="D42" s="60"/>
      <c r="E42" s="60"/>
      <c r="F42" s="60"/>
      <c r="G42" s="60"/>
    </row>
    <row r="43" spans="1:7" ht="12.75">
      <c r="A43" s="143" t="s">
        <v>420</v>
      </c>
      <c r="B43" s="57">
        <f>SUM(B44:B47)</f>
        <v>100000</v>
      </c>
      <c r="C43" s="57">
        <f>SUM(C44:C47)</f>
        <v>0</v>
      </c>
      <c r="D43" s="57">
        <f>SUM(D44:D47)</f>
        <v>100000</v>
      </c>
      <c r="E43" s="57">
        <f>SUM(E44:E47)</f>
        <v>3627.76</v>
      </c>
      <c r="F43" s="57">
        <f>SUM(F44:F47)</f>
        <v>3627.76</v>
      </c>
      <c r="G43" s="57">
        <f>D43-E43</f>
        <v>96372.24</v>
      </c>
    </row>
    <row r="44" spans="1:7" ht="12.75">
      <c r="A44" s="145" t="s">
        <v>419</v>
      </c>
      <c r="B44" s="60">
        <v>0</v>
      </c>
      <c r="C44" s="60">
        <v>0</v>
      </c>
      <c r="D44" s="60">
        <f>B44+C44</f>
        <v>0</v>
      </c>
      <c r="E44" s="60">
        <v>0</v>
      </c>
      <c r="F44" s="60">
        <v>0</v>
      </c>
      <c r="G44" s="60">
        <f>D44-E44</f>
        <v>0</v>
      </c>
    </row>
    <row r="45" spans="1:7" ht="25.5">
      <c r="A45" s="9" t="s">
        <v>418</v>
      </c>
      <c r="B45" s="60">
        <v>0</v>
      </c>
      <c r="C45" s="60">
        <v>0</v>
      </c>
      <c r="D45" s="60">
        <f>B45+C45</f>
        <v>0</v>
      </c>
      <c r="E45" s="60">
        <v>0</v>
      </c>
      <c r="F45" s="60">
        <v>0</v>
      </c>
      <c r="G45" s="60">
        <f>D45-E45</f>
        <v>0</v>
      </c>
    </row>
    <row r="46" spans="1:7" ht="12.75">
      <c r="A46" s="145" t="s">
        <v>417</v>
      </c>
      <c r="B46" s="60">
        <v>0</v>
      </c>
      <c r="C46" s="60">
        <v>0</v>
      </c>
      <c r="D46" s="60">
        <f>B46+C46</f>
        <v>0</v>
      </c>
      <c r="E46" s="60">
        <v>0</v>
      </c>
      <c r="F46" s="60">
        <v>0</v>
      </c>
      <c r="G46" s="60">
        <f>D46-E46</f>
        <v>0</v>
      </c>
    </row>
    <row r="47" spans="1:7" ht="12.75">
      <c r="A47" s="145" t="s">
        <v>416</v>
      </c>
      <c r="B47" s="60">
        <v>100000</v>
      </c>
      <c r="C47" s="60">
        <v>0</v>
      </c>
      <c r="D47" s="60">
        <f>B47+C47</f>
        <v>100000</v>
      </c>
      <c r="E47" s="60">
        <v>3627.76</v>
      </c>
      <c r="F47" s="60">
        <v>3627.76</v>
      </c>
      <c r="G47" s="60">
        <f>D47-E47</f>
        <v>96372.24</v>
      </c>
    </row>
    <row r="48" spans="1:7" ht="12.75">
      <c r="A48" s="144"/>
      <c r="B48" s="60"/>
      <c r="C48" s="60"/>
      <c r="D48" s="60"/>
      <c r="E48" s="60"/>
      <c r="F48" s="60"/>
      <c r="G48" s="60"/>
    </row>
    <row r="49" spans="1:7" ht="12.75">
      <c r="A49" s="143" t="s">
        <v>448</v>
      </c>
      <c r="B49" s="57">
        <f>B50+B60+B69+B80</f>
        <v>80784223</v>
      </c>
      <c r="C49" s="57">
        <f>C50+C60+C69+C80</f>
        <v>0</v>
      </c>
      <c r="D49" s="57">
        <f>D50+D60+D69+D80</f>
        <v>80784223</v>
      </c>
      <c r="E49" s="57">
        <f>E50+E60+E69+E80</f>
        <v>18190908.669999998</v>
      </c>
      <c r="F49" s="57">
        <f>F50+F60+F69+F80</f>
        <v>18190908.669999998</v>
      </c>
      <c r="G49" s="57">
        <f aca="true" t="shared" si="7" ref="G49:G58">D49-E49</f>
        <v>62593314.33</v>
      </c>
    </row>
    <row r="50" spans="1:7" ht="12.75">
      <c r="A50" s="143" t="s">
        <v>447</v>
      </c>
      <c r="B50" s="57">
        <f>SUM(B51:B58)</f>
        <v>0</v>
      </c>
      <c r="C50" s="57">
        <f>SUM(C51:C58)</f>
        <v>0</v>
      </c>
      <c r="D50" s="57">
        <f>SUM(D51:D58)</f>
        <v>0</v>
      </c>
      <c r="E50" s="57">
        <f>SUM(E51:E58)</f>
        <v>0</v>
      </c>
      <c r="F50" s="57">
        <f>SUM(F51:F58)</f>
        <v>0</v>
      </c>
      <c r="G50" s="57">
        <f t="shared" si="7"/>
        <v>0</v>
      </c>
    </row>
    <row r="51" spans="1:7" ht="12.75">
      <c r="A51" s="145" t="s">
        <v>446</v>
      </c>
      <c r="B51" s="60">
        <v>0</v>
      </c>
      <c r="C51" s="60">
        <v>0</v>
      </c>
      <c r="D51" s="60">
        <f aca="true" t="shared" si="8" ref="D51:D58">B51+C51</f>
        <v>0</v>
      </c>
      <c r="E51" s="60">
        <v>0</v>
      </c>
      <c r="F51" s="60">
        <v>0</v>
      </c>
      <c r="G51" s="60">
        <f t="shared" si="7"/>
        <v>0</v>
      </c>
    </row>
    <row r="52" spans="1:7" ht="12.75">
      <c r="A52" s="145" t="s">
        <v>445</v>
      </c>
      <c r="B52" s="60">
        <v>0</v>
      </c>
      <c r="C52" s="60">
        <v>0</v>
      </c>
      <c r="D52" s="60">
        <f t="shared" si="8"/>
        <v>0</v>
      </c>
      <c r="E52" s="60">
        <v>0</v>
      </c>
      <c r="F52" s="60">
        <v>0</v>
      </c>
      <c r="G52" s="60">
        <f t="shared" si="7"/>
        <v>0</v>
      </c>
    </row>
    <row r="53" spans="1:7" ht="12.75">
      <c r="A53" s="145" t="s">
        <v>444</v>
      </c>
      <c r="B53" s="60">
        <v>0</v>
      </c>
      <c r="C53" s="60">
        <v>0</v>
      </c>
      <c r="D53" s="60">
        <f t="shared" si="8"/>
        <v>0</v>
      </c>
      <c r="E53" s="60">
        <v>0</v>
      </c>
      <c r="F53" s="60">
        <v>0</v>
      </c>
      <c r="G53" s="60">
        <f t="shared" si="7"/>
        <v>0</v>
      </c>
    </row>
    <row r="54" spans="1:7" ht="12.75">
      <c r="A54" s="145" t="s">
        <v>443</v>
      </c>
      <c r="B54" s="60">
        <v>0</v>
      </c>
      <c r="C54" s="60">
        <v>0</v>
      </c>
      <c r="D54" s="60">
        <f t="shared" si="8"/>
        <v>0</v>
      </c>
      <c r="E54" s="60">
        <v>0</v>
      </c>
      <c r="F54" s="60">
        <v>0</v>
      </c>
      <c r="G54" s="60">
        <f t="shared" si="7"/>
        <v>0</v>
      </c>
    </row>
    <row r="55" spans="1:7" ht="12.75">
      <c r="A55" s="145" t="s">
        <v>442</v>
      </c>
      <c r="B55" s="60">
        <v>0</v>
      </c>
      <c r="C55" s="60">
        <v>0</v>
      </c>
      <c r="D55" s="60">
        <f t="shared" si="8"/>
        <v>0</v>
      </c>
      <c r="E55" s="60">
        <v>0</v>
      </c>
      <c r="F55" s="60">
        <v>0</v>
      </c>
      <c r="G55" s="60">
        <f t="shared" si="7"/>
        <v>0</v>
      </c>
    </row>
    <row r="56" spans="1:7" ht="12.75">
      <c r="A56" s="145" t="s">
        <v>441</v>
      </c>
      <c r="B56" s="60">
        <v>0</v>
      </c>
      <c r="C56" s="60">
        <v>0</v>
      </c>
      <c r="D56" s="60">
        <f t="shared" si="8"/>
        <v>0</v>
      </c>
      <c r="E56" s="60">
        <v>0</v>
      </c>
      <c r="F56" s="60">
        <v>0</v>
      </c>
      <c r="G56" s="60">
        <f t="shared" si="7"/>
        <v>0</v>
      </c>
    </row>
    <row r="57" spans="1:7" ht="12.75">
      <c r="A57" s="145" t="s">
        <v>440</v>
      </c>
      <c r="B57" s="60">
        <v>0</v>
      </c>
      <c r="C57" s="60">
        <v>0</v>
      </c>
      <c r="D57" s="60">
        <f t="shared" si="8"/>
        <v>0</v>
      </c>
      <c r="E57" s="60">
        <v>0</v>
      </c>
      <c r="F57" s="60">
        <v>0</v>
      </c>
      <c r="G57" s="60">
        <f t="shared" si="7"/>
        <v>0</v>
      </c>
    </row>
    <row r="58" spans="1:7" ht="12.75">
      <c r="A58" s="145" t="s">
        <v>439</v>
      </c>
      <c r="B58" s="60">
        <v>0</v>
      </c>
      <c r="C58" s="60">
        <v>0</v>
      </c>
      <c r="D58" s="60">
        <f t="shared" si="8"/>
        <v>0</v>
      </c>
      <c r="E58" s="60">
        <v>0</v>
      </c>
      <c r="F58" s="60">
        <v>0</v>
      </c>
      <c r="G58" s="60">
        <f t="shared" si="7"/>
        <v>0</v>
      </c>
    </row>
    <row r="59" spans="1:7" ht="12.75">
      <c r="A59" s="144"/>
      <c r="B59" s="60"/>
      <c r="C59" s="60"/>
      <c r="D59" s="60"/>
      <c r="E59" s="60"/>
      <c r="F59" s="60"/>
      <c r="G59" s="60"/>
    </row>
    <row r="60" spans="1:7" ht="12.75">
      <c r="A60" s="143" t="s">
        <v>438</v>
      </c>
      <c r="B60" s="57">
        <f>SUM(B61:B67)</f>
        <v>80784223</v>
      </c>
      <c r="C60" s="57">
        <f>SUM(C61:C67)</f>
        <v>-600000</v>
      </c>
      <c r="D60" s="57">
        <f>SUM(D61:D67)</f>
        <v>80184223</v>
      </c>
      <c r="E60" s="57">
        <f>SUM(E61:E67)</f>
        <v>17632802.47</v>
      </c>
      <c r="F60" s="57">
        <f>SUM(F61:F67)</f>
        <v>17632802.47</v>
      </c>
      <c r="G60" s="57">
        <f aca="true" t="shared" si="9" ref="G60:G67">D60-E60</f>
        <v>62551420.53</v>
      </c>
    </row>
    <row r="61" spans="1:7" ht="12.75">
      <c r="A61" s="145" t="s">
        <v>437</v>
      </c>
      <c r="B61" s="60">
        <v>0</v>
      </c>
      <c r="C61" s="60">
        <v>0</v>
      </c>
      <c r="D61" s="60">
        <f aca="true" t="shared" si="10" ref="D61:D67">B61+C61</f>
        <v>0</v>
      </c>
      <c r="E61" s="60">
        <v>0</v>
      </c>
      <c r="F61" s="60">
        <v>0</v>
      </c>
      <c r="G61" s="60">
        <f t="shared" si="9"/>
        <v>0</v>
      </c>
    </row>
    <row r="62" spans="1:7" ht="12.75">
      <c r="A62" s="145" t="s">
        <v>436</v>
      </c>
      <c r="B62" s="60">
        <v>0</v>
      </c>
      <c r="C62" s="60">
        <v>0</v>
      </c>
      <c r="D62" s="60">
        <f t="shared" si="10"/>
        <v>0</v>
      </c>
      <c r="E62" s="60">
        <v>0</v>
      </c>
      <c r="F62" s="60">
        <v>0</v>
      </c>
      <c r="G62" s="60">
        <f t="shared" si="9"/>
        <v>0</v>
      </c>
    </row>
    <row r="63" spans="1:7" ht="12.75">
      <c r="A63" s="145" t="s">
        <v>435</v>
      </c>
      <c r="B63" s="60">
        <v>0</v>
      </c>
      <c r="C63" s="60">
        <v>0</v>
      </c>
      <c r="D63" s="60">
        <f t="shared" si="10"/>
        <v>0</v>
      </c>
      <c r="E63" s="60">
        <v>0</v>
      </c>
      <c r="F63" s="60">
        <v>0</v>
      </c>
      <c r="G63" s="60">
        <f t="shared" si="9"/>
        <v>0</v>
      </c>
    </row>
    <row r="64" spans="1:7" ht="12.75">
      <c r="A64" s="145" t="s">
        <v>434</v>
      </c>
      <c r="B64" s="60">
        <v>0</v>
      </c>
      <c r="C64" s="60">
        <v>0</v>
      </c>
      <c r="D64" s="60">
        <f t="shared" si="10"/>
        <v>0</v>
      </c>
      <c r="E64" s="60">
        <v>0</v>
      </c>
      <c r="F64" s="60">
        <v>0</v>
      </c>
      <c r="G64" s="60">
        <f t="shared" si="9"/>
        <v>0</v>
      </c>
    </row>
    <row r="65" spans="1:7" ht="12.75">
      <c r="A65" s="145" t="s">
        <v>433</v>
      </c>
      <c r="B65" s="60">
        <v>80784223</v>
      </c>
      <c r="C65" s="60">
        <v>-600000</v>
      </c>
      <c r="D65" s="60">
        <f t="shared" si="10"/>
        <v>80184223</v>
      </c>
      <c r="E65" s="60">
        <v>17632802.47</v>
      </c>
      <c r="F65" s="60">
        <v>17632802.47</v>
      </c>
      <c r="G65" s="60">
        <f t="shared" si="9"/>
        <v>62551420.53</v>
      </c>
    </row>
    <row r="66" spans="1:7" ht="12.75">
      <c r="A66" s="145" t="s">
        <v>432</v>
      </c>
      <c r="B66" s="60">
        <v>0</v>
      </c>
      <c r="C66" s="60">
        <v>0</v>
      </c>
      <c r="D66" s="60">
        <f t="shared" si="10"/>
        <v>0</v>
      </c>
      <c r="E66" s="60">
        <v>0</v>
      </c>
      <c r="F66" s="60">
        <v>0</v>
      </c>
      <c r="G66" s="60">
        <f t="shared" si="9"/>
        <v>0</v>
      </c>
    </row>
    <row r="67" spans="1:7" ht="12.75">
      <c r="A67" s="145" t="s">
        <v>431</v>
      </c>
      <c r="B67" s="60">
        <v>0</v>
      </c>
      <c r="C67" s="60">
        <v>0</v>
      </c>
      <c r="D67" s="60">
        <f t="shared" si="10"/>
        <v>0</v>
      </c>
      <c r="E67" s="60">
        <v>0</v>
      </c>
      <c r="F67" s="60">
        <v>0</v>
      </c>
      <c r="G67" s="60">
        <f t="shared" si="9"/>
        <v>0</v>
      </c>
    </row>
    <row r="68" spans="1:7" ht="12.75">
      <c r="A68" s="144"/>
      <c r="B68" s="60"/>
      <c r="C68" s="60"/>
      <c r="D68" s="60"/>
      <c r="E68" s="60"/>
      <c r="F68" s="60"/>
      <c r="G68" s="60"/>
    </row>
    <row r="69" spans="1:7" ht="12.75">
      <c r="A69" s="143" t="s">
        <v>430</v>
      </c>
      <c r="B69" s="57">
        <f>SUM(B70:B78)</f>
        <v>0</v>
      </c>
      <c r="C69" s="57">
        <f>SUM(C70:C78)</f>
        <v>0</v>
      </c>
      <c r="D69" s="57">
        <f>SUM(D70:D78)</f>
        <v>0</v>
      </c>
      <c r="E69" s="57">
        <f>SUM(E70:E78)</f>
        <v>0</v>
      </c>
      <c r="F69" s="57">
        <f>SUM(F70:F78)</f>
        <v>0</v>
      </c>
      <c r="G69" s="57">
        <f aca="true" t="shared" si="11" ref="G69:G78">D69-E69</f>
        <v>0</v>
      </c>
    </row>
    <row r="70" spans="1:7" ht="12.75">
      <c r="A70" s="145" t="s">
        <v>429</v>
      </c>
      <c r="B70" s="60">
        <v>0</v>
      </c>
      <c r="C70" s="60">
        <v>0</v>
      </c>
      <c r="D70" s="60">
        <f aca="true" t="shared" si="12" ref="D70:D78">B70+C70</f>
        <v>0</v>
      </c>
      <c r="E70" s="60">
        <v>0</v>
      </c>
      <c r="F70" s="60">
        <v>0</v>
      </c>
      <c r="G70" s="60">
        <f t="shared" si="11"/>
        <v>0</v>
      </c>
    </row>
    <row r="71" spans="1:7" ht="12.75">
      <c r="A71" s="145" t="s">
        <v>428</v>
      </c>
      <c r="B71" s="60">
        <v>0</v>
      </c>
      <c r="C71" s="60">
        <v>0</v>
      </c>
      <c r="D71" s="60">
        <f t="shared" si="12"/>
        <v>0</v>
      </c>
      <c r="E71" s="60">
        <v>0</v>
      </c>
      <c r="F71" s="60">
        <v>0</v>
      </c>
      <c r="G71" s="60">
        <f t="shared" si="11"/>
        <v>0</v>
      </c>
    </row>
    <row r="72" spans="1:7" ht="12.75">
      <c r="A72" s="145" t="s">
        <v>427</v>
      </c>
      <c r="B72" s="60">
        <v>0</v>
      </c>
      <c r="C72" s="60">
        <v>0</v>
      </c>
      <c r="D72" s="60">
        <f t="shared" si="12"/>
        <v>0</v>
      </c>
      <c r="E72" s="60">
        <v>0</v>
      </c>
      <c r="F72" s="60">
        <v>0</v>
      </c>
      <c r="G72" s="60">
        <f t="shared" si="11"/>
        <v>0</v>
      </c>
    </row>
    <row r="73" spans="1:7" ht="12.75">
      <c r="A73" s="145" t="s">
        <v>426</v>
      </c>
      <c r="B73" s="60">
        <v>0</v>
      </c>
      <c r="C73" s="60">
        <v>0</v>
      </c>
      <c r="D73" s="60">
        <f t="shared" si="12"/>
        <v>0</v>
      </c>
      <c r="E73" s="60">
        <v>0</v>
      </c>
      <c r="F73" s="60">
        <v>0</v>
      </c>
      <c r="G73" s="60">
        <f t="shared" si="11"/>
        <v>0</v>
      </c>
    </row>
    <row r="74" spans="1:7" ht="12.75">
      <c r="A74" s="145" t="s">
        <v>425</v>
      </c>
      <c r="B74" s="60">
        <v>0</v>
      </c>
      <c r="C74" s="60">
        <v>0</v>
      </c>
      <c r="D74" s="60">
        <f t="shared" si="12"/>
        <v>0</v>
      </c>
      <c r="E74" s="60">
        <v>0</v>
      </c>
      <c r="F74" s="60">
        <v>0</v>
      </c>
      <c r="G74" s="60">
        <f t="shared" si="11"/>
        <v>0</v>
      </c>
    </row>
    <row r="75" spans="1:7" ht="12.75">
      <c r="A75" s="145" t="s">
        <v>424</v>
      </c>
      <c r="B75" s="60">
        <v>0</v>
      </c>
      <c r="C75" s="60">
        <v>0</v>
      </c>
      <c r="D75" s="60">
        <f t="shared" si="12"/>
        <v>0</v>
      </c>
      <c r="E75" s="60">
        <v>0</v>
      </c>
      <c r="F75" s="60">
        <v>0</v>
      </c>
      <c r="G75" s="60">
        <f t="shared" si="11"/>
        <v>0</v>
      </c>
    </row>
    <row r="76" spans="1:7" ht="12.75">
      <c r="A76" s="145" t="s">
        <v>423</v>
      </c>
      <c r="B76" s="60">
        <v>0</v>
      </c>
      <c r="C76" s="60">
        <v>0</v>
      </c>
      <c r="D76" s="60">
        <f t="shared" si="12"/>
        <v>0</v>
      </c>
      <c r="E76" s="60">
        <v>0</v>
      </c>
      <c r="F76" s="60">
        <v>0</v>
      </c>
      <c r="G76" s="60">
        <f t="shared" si="11"/>
        <v>0</v>
      </c>
    </row>
    <row r="77" spans="1:7" ht="12.75">
      <c r="A77" s="145" t="s">
        <v>422</v>
      </c>
      <c r="B77" s="60">
        <v>0</v>
      </c>
      <c r="C77" s="60">
        <v>0</v>
      </c>
      <c r="D77" s="60">
        <f t="shared" si="12"/>
        <v>0</v>
      </c>
      <c r="E77" s="60">
        <v>0</v>
      </c>
      <c r="F77" s="60">
        <v>0</v>
      </c>
      <c r="G77" s="60">
        <f t="shared" si="11"/>
        <v>0</v>
      </c>
    </row>
    <row r="78" spans="1:7" ht="12.75">
      <c r="A78" s="146" t="s">
        <v>421</v>
      </c>
      <c r="B78" s="99">
        <v>0</v>
      </c>
      <c r="C78" s="99">
        <v>0</v>
      </c>
      <c r="D78" s="99">
        <f t="shared" si="12"/>
        <v>0</v>
      </c>
      <c r="E78" s="99">
        <v>0</v>
      </c>
      <c r="F78" s="99">
        <v>0</v>
      </c>
      <c r="G78" s="99">
        <f t="shared" si="11"/>
        <v>0</v>
      </c>
    </row>
    <row r="79" spans="1:7" ht="12.75">
      <c r="A79" s="144"/>
      <c r="B79" s="60"/>
      <c r="C79" s="60"/>
      <c r="D79" s="60"/>
      <c r="E79" s="60"/>
      <c r="F79" s="60"/>
      <c r="G79" s="60"/>
    </row>
    <row r="80" spans="1:7" ht="12.75">
      <c r="A80" s="143" t="s">
        <v>420</v>
      </c>
      <c r="B80" s="57">
        <f>SUM(B81:B84)</f>
        <v>0</v>
      </c>
      <c r="C80" s="57">
        <f>SUM(C81:C84)</f>
        <v>600000</v>
      </c>
      <c r="D80" s="57">
        <f>SUM(D81:D84)</f>
        <v>600000</v>
      </c>
      <c r="E80" s="57">
        <f>SUM(E81:E84)</f>
        <v>558106.2</v>
      </c>
      <c r="F80" s="57">
        <f>SUM(F81:F84)</f>
        <v>558106.2</v>
      </c>
      <c r="G80" s="57">
        <f>D80-E80</f>
        <v>41893.80000000005</v>
      </c>
    </row>
    <row r="81" spans="1:7" ht="12.75">
      <c r="A81" s="145" t="s">
        <v>419</v>
      </c>
      <c r="B81" s="60">
        <v>0</v>
      </c>
      <c r="C81" s="60">
        <v>0</v>
      </c>
      <c r="D81" s="60">
        <f>B81+C81</f>
        <v>0</v>
      </c>
      <c r="E81" s="60">
        <v>0</v>
      </c>
      <c r="F81" s="60">
        <v>0</v>
      </c>
      <c r="G81" s="60">
        <f>D81-E81</f>
        <v>0</v>
      </c>
    </row>
    <row r="82" spans="1:7" ht="25.5">
      <c r="A82" s="9" t="s">
        <v>418</v>
      </c>
      <c r="B82" s="60">
        <v>0</v>
      </c>
      <c r="C82" s="60">
        <v>0</v>
      </c>
      <c r="D82" s="60">
        <f>B82+C82</f>
        <v>0</v>
      </c>
      <c r="E82" s="60">
        <v>0</v>
      </c>
      <c r="F82" s="60">
        <v>0</v>
      </c>
      <c r="G82" s="60">
        <f>D82-E82</f>
        <v>0</v>
      </c>
    </row>
    <row r="83" spans="1:7" ht="12.75">
      <c r="A83" s="145" t="s">
        <v>417</v>
      </c>
      <c r="B83" s="60">
        <v>0</v>
      </c>
      <c r="C83" s="60">
        <v>0</v>
      </c>
      <c r="D83" s="60">
        <f>B83+C83</f>
        <v>0</v>
      </c>
      <c r="E83" s="60">
        <v>0</v>
      </c>
      <c r="F83" s="60">
        <v>0</v>
      </c>
      <c r="G83" s="60">
        <f>D83-E83</f>
        <v>0</v>
      </c>
    </row>
    <row r="84" spans="1:7" ht="12.75">
      <c r="A84" s="145" t="s">
        <v>416</v>
      </c>
      <c r="B84" s="60">
        <v>0</v>
      </c>
      <c r="C84" s="60">
        <v>600000</v>
      </c>
      <c r="D84" s="60">
        <f>B84+C84</f>
        <v>600000</v>
      </c>
      <c r="E84" s="60">
        <v>558106.2</v>
      </c>
      <c r="F84" s="60">
        <v>558106.2</v>
      </c>
      <c r="G84" s="60">
        <f>D84-E84</f>
        <v>41893.80000000005</v>
      </c>
    </row>
    <row r="85" spans="1:7" ht="12.75">
      <c r="A85" s="144"/>
      <c r="B85" s="60"/>
      <c r="C85" s="60"/>
      <c r="D85" s="60"/>
      <c r="E85" s="60"/>
      <c r="F85" s="60"/>
      <c r="G85" s="60"/>
    </row>
    <row r="86" spans="1:7" ht="12.75">
      <c r="A86" s="143" t="s">
        <v>317</v>
      </c>
      <c r="B86" s="57">
        <f aca="true" t="shared" si="13" ref="B86:G86">B12+B49</f>
        <v>136140372</v>
      </c>
      <c r="C86" s="57">
        <f t="shared" si="13"/>
        <v>0</v>
      </c>
      <c r="D86" s="57">
        <f t="shared" si="13"/>
        <v>136140372</v>
      </c>
      <c r="E86" s="57">
        <f t="shared" si="13"/>
        <v>29414126.869999997</v>
      </c>
      <c r="F86" s="57">
        <f t="shared" si="13"/>
        <v>29414126.869999997</v>
      </c>
      <c r="G86" s="57">
        <f t="shared" si="13"/>
        <v>106726245.13</v>
      </c>
    </row>
    <row r="87" spans="1:7" ht="13.5" thickBot="1">
      <c r="A87" s="142"/>
      <c r="B87" s="141"/>
      <c r="C87" s="141"/>
      <c r="D87" s="141"/>
      <c r="E87" s="141"/>
      <c r="F87" s="141"/>
      <c r="G87" s="141"/>
    </row>
  </sheetData>
  <sheetProtection/>
  <mergeCells count="9">
    <mergeCell ref="A8:A10"/>
    <mergeCell ref="G8:G10"/>
    <mergeCell ref="A2:G2"/>
    <mergeCell ref="A4:G4"/>
    <mergeCell ref="A5:G5"/>
    <mergeCell ref="A6:G6"/>
    <mergeCell ref="A7:G7"/>
    <mergeCell ref="B8:F9"/>
    <mergeCell ref="A3:G3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1" r:id="rId2"/>
  <rowBreaks count="1" manualBreakCount="1">
    <brk id="78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PageLayoutView="0" workbookViewId="0" topLeftCell="A1">
      <selection activeCell="G44" sqref="G44"/>
    </sheetView>
  </sheetViews>
  <sheetFormatPr defaultColWidth="11.421875" defaultRowHeight="15"/>
  <cols>
    <col min="1" max="1" width="41.140625" style="150" customWidth="1"/>
    <col min="2" max="2" width="14.7109375" style="0" customWidth="1"/>
    <col min="3" max="3" width="13.7109375" style="0" customWidth="1"/>
    <col min="4" max="4" width="12.57421875" style="0" bestFit="1" customWidth="1"/>
    <col min="5" max="6" width="11.8515625" style="0" bestFit="1" customWidth="1"/>
    <col min="7" max="7" width="14.421875" style="0" customWidth="1"/>
  </cols>
  <sheetData>
    <row r="1" spans="1:7" ht="15">
      <c r="A1" s="240" t="s">
        <v>124</v>
      </c>
      <c r="B1" s="241"/>
      <c r="C1" s="241"/>
      <c r="D1" s="241"/>
      <c r="E1" s="241"/>
      <c r="F1" s="241"/>
      <c r="G1" s="242"/>
    </row>
    <row r="2" spans="1:7" ht="15">
      <c r="A2" s="243" t="s">
        <v>123</v>
      </c>
      <c r="B2" s="244"/>
      <c r="C2" s="244"/>
      <c r="D2" s="244"/>
      <c r="E2" s="244"/>
      <c r="F2" s="244"/>
      <c r="G2" s="245"/>
    </row>
    <row r="3" spans="1:7" ht="15">
      <c r="A3" s="243" t="s">
        <v>467</v>
      </c>
      <c r="B3" s="244"/>
      <c r="C3" s="244"/>
      <c r="D3" s="244"/>
      <c r="E3" s="244"/>
      <c r="F3" s="244"/>
      <c r="G3" s="245"/>
    </row>
    <row r="4" spans="1:7" ht="15">
      <c r="A4" s="243" t="s">
        <v>466</v>
      </c>
      <c r="B4" s="244"/>
      <c r="C4" s="244"/>
      <c r="D4" s="244"/>
      <c r="E4" s="244"/>
      <c r="F4" s="244"/>
      <c r="G4" s="245"/>
    </row>
    <row r="5" spans="1:7" ht="15">
      <c r="A5" s="243" t="s">
        <v>465</v>
      </c>
      <c r="B5" s="244"/>
      <c r="C5" s="244"/>
      <c r="D5" s="244"/>
      <c r="E5" s="244"/>
      <c r="F5" s="244"/>
      <c r="G5" s="245"/>
    </row>
    <row r="6" spans="1:7" ht="15.75" thickBot="1">
      <c r="A6" s="246" t="s">
        <v>120</v>
      </c>
      <c r="B6" s="247"/>
      <c r="C6" s="247"/>
      <c r="D6" s="247"/>
      <c r="E6" s="247"/>
      <c r="F6" s="247"/>
      <c r="G6" s="248"/>
    </row>
    <row r="7" spans="1:7" ht="15.75" thickBot="1">
      <c r="A7" s="235" t="s">
        <v>119</v>
      </c>
      <c r="B7" s="237" t="s">
        <v>396</v>
      </c>
      <c r="C7" s="238"/>
      <c r="D7" s="238"/>
      <c r="E7" s="238"/>
      <c r="F7" s="239"/>
      <c r="G7" s="235" t="s">
        <v>395</v>
      </c>
    </row>
    <row r="8" spans="1:7" ht="23.25" thickBot="1">
      <c r="A8" s="236"/>
      <c r="B8" s="164" t="s">
        <v>246</v>
      </c>
      <c r="C8" s="164" t="s">
        <v>394</v>
      </c>
      <c r="D8" s="164" t="s">
        <v>393</v>
      </c>
      <c r="E8" s="164" t="s">
        <v>464</v>
      </c>
      <c r="F8" s="164" t="s">
        <v>214</v>
      </c>
      <c r="G8" s="236"/>
    </row>
    <row r="9" spans="1:7" ht="15">
      <c r="A9" s="155" t="s">
        <v>463</v>
      </c>
      <c r="B9" s="154">
        <f>+B10+B11+B12+B15+B16+B19</f>
        <v>41245545</v>
      </c>
      <c r="C9" s="154">
        <f>+C10+C11+C12+C15+C16+C19</f>
        <v>0</v>
      </c>
      <c r="D9" s="154">
        <f>+D10+D11+D12+D15+D16+D19</f>
        <v>41245545</v>
      </c>
      <c r="E9" s="154">
        <f>+E10+E11+E12+E15+E16+E19</f>
        <v>9394391</v>
      </c>
      <c r="F9" s="154">
        <f>+F10+F11+F12+F15+F16+F19</f>
        <v>9394391</v>
      </c>
      <c r="G9" s="154">
        <f aca="true" t="shared" si="0" ref="G9:G19">+D9-E9</f>
        <v>31851154</v>
      </c>
    </row>
    <row r="10" spans="1:7" ht="15">
      <c r="A10" s="157" t="s">
        <v>461</v>
      </c>
      <c r="B10" s="161">
        <v>41245545</v>
      </c>
      <c r="C10" s="160">
        <v>0</v>
      </c>
      <c r="D10" s="160">
        <f>+B10+C10</f>
        <v>41245545</v>
      </c>
      <c r="E10" s="160">
        <v>9394391</v>
      </c>
      <c r="F10" s="160">
        <v>9394391</v>
      </c>
      <c r="G10" s="159">
        <f t="shared" si="0"/>
        <v>31851154</v>
      </c>
    </row>
    <row r="11" spans="1:7" ht="15">
      <c r="A11" s="157" t="s">
        <v>460</v>
      </c>
      <c r="B11" s="156">
        <v>0</v>
      </c>
      <c r="C11" s="158">
        <v>0</v>
      </c>
      <c r="D11" s="158">
        <v>0</v>
      </c>
      <c r="E11" s="158">
        <v>0</v>
      </c>
      <c r="F11" s="158">
        <v>0</v>
      </c>
      <c r="G11" s="156">
        <f t="shared" si="0"/>
        <v>0</v>
      </c>
    </row>
    <row r="12" spans="1:7" ht="15">
      <c r="A12" s="157" t="s">
        <v>459</v>
      </c>
      <c r="B12" s="156">
        <f>+B13+B14</f>
        <v>0</v>
      </c>
      <c r="C12" s="156">
        <f>+C13+C14</f>
        <v>0</v>
      </c>
      <c r="D12" s="156">
        <f>+D13+D14</f>
        <v>0</v>
      </c>
      <c r="E12" s="156">
        <f>+E13+E14</f>
        <v>0</v>
      </c>
      <c r="F12" s="156">
        <f>+F13+F14</f>
        <v>0</v>
      </c>
      <c r="G12" s="156">
        <f t="shared" si="0"/>
        <v>0</v>
      </c>
    </row>
    <row r="13" spans="1:7" ht="15">
      <c r="A13" s="157" t="s">
        <v>458</v>
      </c>
      <c r="B13" s="156">
        <v>0</v>
      </c>
      <c r="C13" s="156">
        <v>0</v>
      </c>
      <c r="D13" s="156">
        <v>0</v>
      </c>
      <c r="E13" s="156">
        <v>0</v>
      </c>
      <c r="F13" s="156">
        <v>0</v>
      </c>
      <c r="G13" s="156">
        <f t="shared" si="0"/>
        <v>0</v>
      </c>
    </row>
    <row r="14" spans="1:7" ht="15">
      <c r="A14" s="157" t="s">
        <v>457</v>
      </c>
      <c r="B14" s="156">
        <v>0</v>
      </c>
      <c r="C14" s="156">
        <v>0</v>
      </c>
      <c r="D14" s="156">
        <v>0</v>
      </c>
      <c r="E14" s="156">
        <v>0</v>
      </c>
      <c r="F14" s="156">
        <v>0</v>
      </c>
      <c r="G14" s="156">
        <f t="shared" si="0"/>
        <v>0</v>
      </c>
    </row>
    <row r="15" spans="1:7" ht="15">
      <c r="A15" s="157" t="s">
        <v>456</v>
      </c>
      <c r="B15" s="156">
        <v>0</v>
      </c>
      <c r="C15" s="156">
        <v>0</v>
      </c>
      <c r="D15" s="156">
        <v>0</v>
      </c>
      <c r="E15" s="156">
        <v>0</v>
      </c>
      <c r="F15" s="156">
        <v>0</v>
      </c>
      <c r="G15" s="156">
        <f t="shared" si="0"/>
        <v>0</v>
      </c>
    </row>
    <row r="16" spans="1:7" ht="22.5">
      <c r="A16" s="157" t="s">
        <v>455</v>
      </c>
      <c r="B16" s="156">
        <f>+B17+B18</f>
        <v>0</v>
      </c>
      <c r="C16" s="156">
        <f>+C17+C18</f>
        <v>0</v>
      </c>
      <c r="D16" s="156">
        <f>+D17+D18</f>
        <v>0</v>
      </c>
      <c r="E16" s="156">
        <f>+E17+E18</f>
        <v>0</v>
      </c>
      <c r="F16" s="156">
        <f>+F17+F18</f>
        <v>0</v>
      </c>
      <c r="G16" s="156">
        <f t="shared" si="0"/>
        <v>0</v>
      </c>
    </row>
    <row r="17" spans="1:7" ht="15">
      <c r="A17" s="157" t="s">
        <v>454</v>
      </c>
      <c r="B17" s="156">
        <v>0</v>
      </c>
      <c r="C17" s="156">
        <v>0</v>
      </c>
      <c r="D17" s="156">
        <v>0</v>
      </c>
      <c r="E17" s="156">
        <v>0</v>
      </c>
      <c r="F17" s="156">
        <v>0</v>
      </c>
      <c r="G17" s="156">
        <f t="shared" si="0"/>
        <v>0</v>
      </c>
    </row>
    <row r="18" spans="1:7" ht="15">
      <c r="A18" s="157" t="s">
        <v>453</v>
      </c>
      <c r="B18" s="156">
        <v>0</v>
      </c>
      <c r="C18" s="156">
        <v>0</v>
      </c>
      <c r="D18" s="156">
        <v>0</v>
      </c>
      <c r="E18" s="156">
        <v>0</v>
      </c>
      <c r="F18" s="156">
        <v>0</v>
      </c>
      <c r="G18" s="156">
        <f t="shared" si="0"/>
        <v>0</v>
      </c>
    </row>
    <row r="19" spans="1:7" ht="15">
      <c r="A19" s="157" t="s">
        <v>452</v>
      </c>
      <c r="B19" s="156">
        <v>0</v>
      </c>
      <c r="C19" s="156">
        <v>0</v>
      </c>
      <c r="D19" s="156">
        <v>0</v>
      </c>
      <c r="E19" s="156">
        <v>0</v>
      </c>
      <c r="F19" s="156">
        <v>0</v>
      </c>
      <c r="G19" s="156">
        <f t="shared" si="0"/>
        <v>0</v>
      </c>
    </row>
    <row r="20" spans="1:7" ht="15">
      <c r="A20" s="157"/>
      <c r="B20" s="163"/>
      <c r="C20" s="162"/>
      <c r="D20" s="162"/>
      <c r="E20" s="162"/>
      <c r="F20" s="162"/>
      <c r="G20" s="162"/>
    </row>
    <row r="21" spans="1:7" ht="15">
      <c r="A21" s="155" t="s">
        <v>462</v>
      </c>
      <c r="B21" s="154">
        <f>+B22+B23+B24+B27+B28+B31</f>
        <v>61868318</v>
      </c>
      <c r="C21" s="154">
        <f>+C22+C23+C24+C27+C28+C31</f>
        <v>136000</v>
      </c>
      <c r="D21" s="154">
        <f>+D22+D23+D24+D27+D28+D31</f>
        <v>62004318</v>
      </c>
      <c r="E21" s="154">
        <f>+E22+E23+E24+E27+E28+E31</f>
        <v>12597291</v>
      </c>
      <c r="F21" s="154">
        <f>+F22+F23+F24+F27+F28+F31</f>
        <v>12597291</v>
      </c>
      <c r="G21" s="154">
        <f aca="true" t="shared" si="1" ref="G21:G32">+D21-E21</f>
        <v>49407027</v>
      </c>
    </row>
    <row r="22" spans="1:7" ht="15">
      <c r="A22" s="157" t="s">
        <v>461</v>
      </c>
      <c r="B22" s="161">
        <v>61868318</v>
      </c>
      <c r="C22" s="160">
        <v>136000</v>
      </c>
      <c r="D22" s="160">
        <v>62004318</v>
      </c>
      <c r="E22" s="160">
        <v>12597291</v>
      </c>
      <c r="F22" s="160">
        <v>12597291</v>
      </c>
      <c r="G22" s="159">
        <f t="shared" si="1"/>
        <v>49407027</v>
      </c>
    </row>
    <row r="23" spans="1:7" ht="15">
      <c r="A23" s="157" t="s">
        <v>460</v>
      </c>
      <c r="B23" s="156">
        <v>0</v>
      </c>
      <c r="C23" s="158">
        <v>0</v>
      </c>
      <c r="D23" s="158">
        <v>0</v>
      </c>
      <c r="E23" s="158">
        <v>0</v>
      </c>
      <c r="F23" s="158">
        <v>0</v>
      </c>
      <c r="G23" s="156">
        <f t="shared" si="1"/>
        <v>0</v>
      </c>
    </row>
    <row r="24" spans="1:7" ht="15">
      <c r="A24" s="157" t="s">
        <v>459</v>
      </c>
      <c r="B24" s="156">
        <f>+B25+B26</f>
        <v>0</v>
      </c>
      <c r="C24" s="156">
        <f>+C25+C26</f>
        <v>0</v>
      </c>
      <c r="D24" s="156">
        <f>+D25+D26</f>
        <v>0</v>
      </c>
      <c r="E24" s="156">
        <f>+E25+E26</f>
        <v>0</v>
      </c>
      <c r="F24" s="156">
        <f>+F25+F26</f>
        <v>0</v>
      </c>
      <c r="G24" s="156">
        <f t="shared" si="1"/>
        <v>0</v>
      </c>
    </row>
    <row r="25" spans="1:7" ht="15">
      <c r="A25" s="157" t="s">
        <v>458</v>
      </c>
      <c r="B25" s="156">
        <v>0</v>
      </c>
      <c r="C25" s="156">
        <v>0</v>
      </c>
      <c r="D25" s="156">
        <v>0</v>
      </c>
      <c r="E25" s="156">
        <v>0</v>
      </c>
      <c r="F25" s="156">
        <v>0</v>
      </c>
      <c r="G25" s="156">
        <f t="shared" si="1"/>
        <v>0</v>
      </c>
    </row>
    <row r="26" spans="1:7" ht="15">
      <c r="A26" s="157" t="s">
        <v>457</v>
      </c>
      <c r="B26" s="156">
        <v>0</v>
      </c>
      <c r="C26" s="156">
        <v>0</v>
      </c>
      <c r="D26" s="156">
        <v>0</v>
      </c>
      <c r="E26" s="156">
        <v>0</v>
      </c>
      <c r="F26" s="156">
        <v>0</v>
      </c>
      <c r="G26" s="156">
        <f t="shared" si="1"/>
        <v>0</v>
      </c>
    </row>
    <row r="27" spans="1:7" ht="15">
      <c r="A27" s="157" t="s">
        <v>456</v>
      </c>
      <c r="B27" s="156">
        <v>0</v>
      </c>
      <c r="C27" s="156">
        <v>0</v>
      </c>
      <c r="D27" s="156">
        <v>0</v>
      </c>
      <c r="E27" s="156">
        <v>0</v>
      </c>
      <c r="F27" s="156">
        <v>0</v>
      </c>
      <c r="G27" s="156">
        <f t="shared" si="1"/>
        <v>0</v>
      </c>
    </row>
    <row r="28" spans="1:7" ht="22.5">
      <c r="A28" s="157" t="s">
        <v>455</v>
      </c>
      <c r="B28" s="156">
        <f>+B29+B30</f>
        <v>0</v>
      </c>
      <c r="C28" s="156">
        <f>+C29+C30</f>
        <v>0</v>
      </c>
      <c r="D28" s="156">
        <f>+D29+D30</f>
        <v>0</v>
      </c>
      <c r="E28" s="156">
        <f>+E29+E30</f>
        <v>0</v>
      </c>
      <c r="F28" s="156">
        <f>+F29+F30</f>
        <v>0</v>
      </c>
      <c r="G28" s="156">
        <f t="shared" si="1"/>
        <v>0</v>
      </c>
    </row>
    <row r="29" spans="1:7" ht="15">
      <c r="A29" s="157" t="s">
        <v>454</v>
      </c>
      <c r="B29" s="156">
        <v>0</v>
      </c>
      <c r="C29" s="156">
        <v>0</v>
      </c>
      <c r="D29" s="156">
        <v>0</v>
      </c>
      <c r="E29" s="156">
        <v>0</v>
      </c>
      <c r="F29" s="156">
        <v>0</v>
      </c>
      <c r="G29" s="156">
        <f t="shared" si="1"/>
        <v>0</v>
      </c>
    </row>
    <row r="30" spans="1:7" ht="15">
      <c r="A30" s="157" t="s">
        <v>453</v>
      </c>
      <c r="B30" s="156">
        <v>0</v>
      </c>
      <c r="C30" s="156">
        <v>0</v>
      </c>
      <c r="D30" s="156">
        <v>0</v>
      </c>
      <c r="E30" s="156">
        <v>0</v>
      </c>
      <c r="F30" s="156">
        <v>0</v>
      </c>
      <c r="G30" s="156">
        <f t="shared" si="1"/>
        <v>0</v>
      </c>
    </row>
    <row r="31" spans="1:7" ht="15">
      <c r="A31" s="157" t="s">
        <v>452</v>
      </c>
      <c r="B31" s="156">
        <v>0</v>
      </c>
      <c r="C31" s="156">
        <v>0</v>
      </c>
      <c r="D31" s="156">
        <v>0</v>
      </c>
      <c r="E31" s="156">
        <v>0</v>
      </c>
      <c r="F31" s="156">
        <v>0</v>
      </c>
      <c r="G31" s="156">
        <f t="shared" si="1"/>
        <v>0</v>
      </c>
    </row>
    <row r="32" spans="1:7" ht="22.5">
      <c r="A32" s="155" t="s">
        <v>451</v>
      </c>
      <c r="B32" s="154">
        <f>+B9+B21</f>
        <v>103113863</v>
      </c>
      <c r="C32" s="154">
        <f>+C9+C21</f>
        <v>136000</v>
      </c>
      <c r="D32" s="154">
        <f>+D9+D21</f>
        <v>103249863</v>
      </c>
      <c r="E32" s="154">
        <f>+E9+E21</f>
        <v>21991682</v>
      </c>
      <c r="F32" s="154">
        <f>+F9+F21</f>
        <v>21991682</v>
      </c>
      <c r="G32" s="154">
        <f t="shared" si="1"/>
        <v>81258181</v>
      </c>
    </row>
    <row r="33" spans="1:7" ht="15.75" thickBot="1">
      <c r="A33" s="153"/>
      <c r="B33" s="152"/>
      <c r="C33" s="151"/>
      <c r="D33" s="151"/>
      <c r="E33" s="151"/>
      <c r="F33" s="151"/>
      <c r="G33" s="151"/>
    </row>
  </sheetData>
  <sheetProtection/>
  <mergeCells count="9">
    <mergeCell ref="A7:A8"/>
    <mergeCell ref="B7:F7"/>
    <mergeCell ref="G7:G8"/>
    <mergeCell ref="A1:G1"/>
    <mergeCell ref="A3:G3"/>
    <mergeCell ref="A4:G4"/>
    <mergeCell ref="A5:G5"/>
    <mergeCell ref="A6:G6"/>
    <mergeCell ref="A2:G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2018-04-26T03:04:11Z</dcterms:modified>
  <cp:category/>
  <cp:version/>
  <cp:contentType/>
  <cp:contentStatus/>
</cp:coreProperties>
</file>